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室外雨污水管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bw">'[1]做法表'!$A$2:$A$14</definedName>
    <definedName name="cw">'[2]做法表'!$A$2:$A$14</definedName>
    <definedName name="dmzf">'[3]做法表'!$B$2:$B$16</definedName>
    <definedName name="dw">'[4]单位库'!$A:$A</definedName>
    <definedName name="Get6">GET.CELL(6,#REF!)</definedName>
    <definedName name="hjdb">'[6]后浇带板'!$E$4:$E$25</definedName>
    <definedName name="jm">'[6]建筑面积'!$D$4:$D$43</definedName>
    <definedName name="jy">'[6]静压管桩'!$D$4:$D$47</definedName>
    <definedName name="lbm">'[7]其他工程量'!$C$3:$C$790</definedName>
    <definedName name="ldm">'[6]楼地面天棚'!$F$4:$F$35</definedName>
    <definedName name="ldm1">'[8]楼地面天棚'!$D$4:$D$19</definedName>
    <definedName name="ldw">'[7]汇总'!$C$3:$C$812</definedName>
    <definedName name="lt">'[6]楼梯'!$D$4:$D$23</definedName>
    <definedName name="lx">'[6]栏杆、零星'!$F$4:$F$43</definedName>
    <definedName name="lxcd">'[6]零星构件（结构）'!$F$5:$F$56</definedName>
    <definedName name="lxdw">'[6]零星构件（结构）'!$H$5:$H$56</definedName>
    <definedName name="qmcd">'[6]墙面'!$F$5:$F$60</definedName>
    <definedName name="qmdk">'[6]墙面'!$J$5:$J$60</definedName>
    <definedName name="qmfs">'[6]墙面粉刷'!$G$5:$G$328</definedName>
    <definedName name="qmgd">'[6]墙面'!$H$5:$H$60</definedName>
    <definedName name="ResultofFomula">#REF!</definedName>
    <definedName name="val">IF(#REF!="","",#REF!)</definedName>
    <definedName name="val房间宽度">IF(#REF!="","",#REF!)</definedName>
    <definedName name="val房间梁长">IF(#REF!="","",#REF!)</definedName>
    <definedName name="val房间长度">IF(#REF!="","",#REF!)</definedName>
    <definedName name="val基础梁">IF(#REF!="","",#REF!)</definedName>
    <definedName name="val结构">IF(#REF!="","",#REF!)</definedName>
    <definedName name="val楼梯">IF(#REF!="","",#REF!)</definedName>
    <definedName name="val面积">IF(#REF!="","",#REF!)</definedName>
    <definedName name="val砌筑">IF(#REF!="","",#REF!)</definedName>
    <definedName name="val墙体">IF(#REF!="","",#REF!)</definedName>
    <definedName name="val外立面">IF(#REF!="","",#REF!)</definedName>
    <definedName name="val有梁板">IF(#REF!="","",#REF!)</definedName>
    <definedName name="val桩基础">IF(#REF!="","",#REF!)</definedName>
    <definedName name="val装饰">IF(#REF!="","",#REF!)</definedName>
    <definedName name="wm">'[6]屋面及露台'!$E$4:$E$75</definedName>
    <definedName name="wmb">'[6]有梁板屋面板'!$E$4:$E$29</definedName>
    <definedName name="x">SUBSTITUTE(SUBSTITUTE('[10]计算表'!$E1,"[","*ISTEXT(""["),"]","]"")")</definedName>
    <definedName name="xwmb">'[6]斜屋面板'!$E$5:$E$18</definedName>
    <definedName name="ylb">'[6]有梁板板'!$E$5:$E$26</definedName>
    <definedName name="格">#REF!</definedName>
    <definedName name="工程量">'[11]工程量计算表'!$F1</definedName>
    <definedName name="绿水">#REF!</definedName>
    <definedName name="强电">#REF!</definedName>
    <definedName name="序号">IF('[4]汇总表'!$B1="","",COUNTA('[4]汇总表'!$B1:$B$3))</definedName>
    <definedName name="雨">#REF!</definedName>
  </definedNames>
  <calcPr fullCalcOnLoad="1"/>
</workbook>
</file>

<file path=xl/sharedStrings.xml><?xml version="1.0" encoding="utf-8"?>
<sst xmlns="http://schemas.openxmlformats.org/spreadsheetml/2006/main" count="118" uniqueCount="77">
  <si>
    <t>室外雨污水管埋设工程工程量计算表</t>
  </si>
  <si>
    <t>序号</t>
  </si>
  <si>
    <t>起编号</t>
  </si>
  <si>
    <t>止编号</t>
  </si>
  <si>
    <t>管径</t>
  </si>
  <si>
    <t>管图纸长度</t>
  </si>
  <si>
    <t>管定额长度</t>
  </si>
  <si>
    <t>作业面宽度</t>
  </si>
  <si>
    <t>放坡系数</t>
  </si>
  <si>
    <t>管顶覆砂高度</t>
  </si>
  <si>
    <t>垫层高度</t>
  </si>
  <si>
    <t>道路厚度</t>
  </si>
  <si>
    <t>室外地面起点标高</t>
  </si>
  <si>
    <t>室外地面止点标高</t>
  </si>
  <si>
    <t>管底起标高</t>
  </si>
  <si>
    <t>管底止标高</t>
  </si>
  <si>
    <t>沟槽深度</t>
  </si>
  <si>
    <t>沟槽底宽</t>
  </si>
  <si>
    <t>沟槽顶宽</t>
  </si>
  <si>
    <t>管体积（m3）</t>
  </si>
  <si>
    <t>垫层（m3）</t>
  </si>
  <si>
    <t>定额挖土（m3）</t>
  </si>
  <si>
    <t>定额回填砂（m3）</t>
  </si>
  <si>
    <t>定额回填土（m3）</t>
  </si>
  <si>
    <t>1Y1</t>
  </si>
  <si>
    <t>1Y2</t>
  </si>
  <si>
    <t>1Y3</t>
  </si>
  <si>
    <t>雨水暗渠</t>
  </si>
  <si>
    <t>2Y1</t>
  </si>
  <si>
    <t>2Y2</t>
  </si>
  <si>
    <t>2Y3</t>
  </si>
  <si>
    <t>雨水口</t>
  </si>
  <si>
    <t>雨水管汇总</t>
  </si>
  <si>
    <t>长度（m）</t>
  </si>
  <si>
    <t>DN200</t>
  </si>
  <si>
    <t>DN300</t>
  </si>
  <si>
    <t>1W1</t>
  </si>
  <si>
    <t>1W2</t>
  </si>
  <si>
    <t>1W3</t>
  </si>
  <si>
    <t>1W4</t>
  </si>
  <si>
    <t>1W5</t>
  </si>
  <si>
    <t>1W6</t>
  </si>
  <si>
    <t>1F4</t>
  </si>
  <si>
    <t>1F1</t>
  </si>
  <si>
    <t>1F2</t>
  </si>
  <si>
    <t>1F3</t>
  </si>
  <si>
    <t>1F5</t>
  </si>
  <si>
    <t>隔油池</t>
  </si>
  <si>
    <t>2W8</t>
  </si>
  <si>
    <t>校园污水</t>
  </si>
  <si>
    <t>化粪池</t>
  </si>
  <si>
    <t>2W7</t>
  </si>
  <si>
    <t>2W6</t>
  </si>
  <si>
    <t>2W5</t>
  </si>
  <si>
    <t>2W4</t>
  </si>
  <si>
    <t>2W3</t>
  </si>
  <si>
    <t>2W2</t>
  </si>
  <si>
    <t>2W1</t>
  </si>
  <si>
    <t>1W7</t>
  </si>
  <si>
    <t>3W1</t>
  </si>
  <si>
    <t>3W2</t>
  </si>
  <si>
    <t>3W3</t>
  </si>
  <si>
    <t>3W4</t>
  </si>
  <si>
    <t>3W5</t>
  </si>
  <si>
    <t>4W1</t>
  </si>
  <si>
    <t>4W2</t>
  </si>
  <si>
    <t>4W3</t>
  </si>
  <si>
    <t>4W4</t>
  </si>
  <si>
    <t>4W5</t>
  </si>
  <si>
    <t>原有</t>
  </si>
  <si>
    <t>污水管汇总</t>
  </si>
  <si>
    <t>隔油池GG-2SF</t>
  </si>
  <si>
    <t>拆除</t>
  </si>
  <si>
    <t>化粪池G12-75SQF</t>
  </si>
  <si>
    <t>化粪池G11-50SQF</t>
  </si>
  <si>
    <t>雨水检查井</t>
  </si>
  <si>
    <t>污水检查井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</si>
</sst>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);[Red]\(0.0\)"/>
    <numFmt numFmtId="178" formatCode="0.00_ "/>
    <numFmt numFmtId="179" formatCode="0.0_ "/>
    <numFmt numFmtId="180" formatCode="0.000_);[Red]\(0.000\)"/>
    <numFmt numFmtId="181" formatCode="0.00_);[Red]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0"/>
      <color indexed="30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hair"/>
      <top style="hair"/>
      <bottom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>
        <color indexed="63"/>
      </left>
      <right style="hair"/>
      <top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9" fillId="0" borderId="0">
      <alignment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9" fillId="0" borderId="0">
      <alignment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</cellStyleXfs>
  <cellXfs count="52">
    <xf numFmtId="0" fontId="0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7" fontId="3" fillId="33" borderId="11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72" applyFont="1" applyBorder="1" applyAlignment="1">
      <alignment horizontal="center" vertical="center" wrapText="1"/>
      <protection/>
    </xf>
    <xf numFmtId="178" fontId="4" fillId="0" borderId="15" xfId="72" applyNumberFormat="1" applyFont="1" applyFill="1" applyBorder="1" applyAlignment="1">
      <alignment horizontal="center" vertical="center" wrapText="1"/>
      <protection/>
    </xf>
    <xf numFmtId="179" fontId="4" fillId="33" borderId="15" xfId="72" applyNumberFormat="1" applyFont="1" applyFill="1" applyBorder="1" applyAlignment="1">
      <alignment horizontal="center" vertical="center" wrapText="1"/>
      <protection/>
    </xf>
    <xf numFmtId="178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72" applyFont="1" applyBorder="1" applyAlignment="1">
      <alignment horizontal="center" vertical="center" wrapText="1"/>
      <protection/>
    </xf>
    <xf numFmtId="178" fontId="4" fillId="0" borderId="21" xfId="72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72" applyFont="1" applyBorder="1" applyAlignment="1">
      <alignment horizontal="center" vertical="center" wrapText="1"/>
      <protection/>
    </xf>
    <xf numFmtId="179" fontId="4" fillId="33" borderId="22" xfId="72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72" applyFont="1" applyBorder="1" applyAlignment="1">
      <alignment horizontal="center" vertical="center" wrapText="1"/>
      <protection/>
    </xf>
    <xf numFmtId="178" fontId="4" fillId="0" borderId="24" xfId="72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vertical="center" wrapText="1"/>
    </xf>
    <xf numFmtId="179" fontId="4" fillId="33" borderId="21" xfId="72" applyNumberFormat="1" applyFont="1" applyFill="1" applyBorder="1" applyAlignment="1">
      <alignment horizontal="center" vertical="center" wrapText="1"/>
      <protection/>
    </xf>
    <xf numFmtId="178" fontId="4" fillId="0" borderId="21" xfId="0" applyNumberFormat="1" applyFont="1" applyBorder="1" applyAlignment="1">
      <alignment horizontal="center" vertical="center" wrapText="1"/>
    </xf>
    <xf numFmtId="0" fontId="4" fillId="0" borderId="11" xfId="72" applyFont="1" applyBorder="1" applyAlignment="1">
      <alignment horizontal="center" vertical="center" wrapText="1"/>
      <protection/>
    </xf>
    <xf numFmtId="178" fontId="4" fillId="0" borderId="25" xfId="72" applyNumberFormat="1" applyFont="1" applyFill="1" applyBorder="1" applyAlignment="1">
      <alignment horizontal="center" vertical="center" wrapText="1"/>
      <protection/>
    </xf>
    <xf numFmtId="179" fontId="4" fillId="0" borderId="11" xfId="72" applyNumberFormat="1" applyFont="1" applyFill="1" applyBorder="1" applyAlignment="1">
      <alignment horizontal="center" vertical="center" wrapText="1"/>
      <protection/>
    </xf>
    <xf numFmtId="178" fontId="4" fillId="0" borderId="11" xfId="0" applyNumberFormat="1" applyFont="1" applyBorder="1" applyAlignment="1">
      <alignment horizontal="center" vertical="center" wrapText="1"/>
    </xf>
    <xf numFmtId="179" fontId="4" fillId="0" borderId="24" xfId="72" applyNumberFormat="1" applyFont="1" applyFill="1" applyBorder="1" applyAlignment="1">
      <alignment horizontal="center" vertical="center" wrapText="1"/>
      <protection/>
    </xf>
    <xf numFmtId="178" fontId="4" fillId="0" borderId="24" xfId="0" applyNumberFormat="1" applyFont="1" applyBorder="1" applyAlignment="1">
      <alignment horizontal="center" vertical="center" wrapText="1"/>
    </xf>
    <xf numFmtId="178" fontId="4" fillId="0" borderId="22" xfId="72" applyNumberFormat="1" applyFont="1" applyFill="1" applyBorder="1" applyAlignment="1">
      <alignment horizontal="center" vertical="center" wrapText="1"/>
      <protection/>
    </xf>
    <xf numFmtId="178" fontId="0" fillId="0" borderId="0" xfId="0" applyNumberFormat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180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181" fontId="45" fillId="0" borderId="15" xfId="72" applyNumberFormat="1" applyFont="1" applyFill="1" applyBorder="1" applyAlignment="1">
      <alignment horizontal="center" vertical="center" wrapText="1"/>
      <protection/>
    </xf>
    <xf numFmtId="181" fontId="7" fillId="0" borderId="15" xfId="72" applyNumberFormat="1" applyFont="1" applyFill="1" applyBorder="1" applyAlignment="1">
      <alignment horizontal="center" vertical="center" wrapText="1"/>
      <protection/>
    </xf>
    <xf numFmtId="178" fontId="4" fillId="33" borderId="15" xfId="0" applyNumberFormat="1" applyFont="1" applyFill="1" applyBorder="1" applyAlignment="1">
      <alignment horizontal="center" vertical="center" wrapText="1"/>
    </xf>
    <xf numFmtId="181" fontId="6" fillId="0" borderId="15" xfId="72" applyNumberFormat="1" applyFont="1" applyFill="1" applyBorder="1" applyAlignment="1">
      <alignment horizontal="center" vertical="center" wrapText="1"/>
      <protection/>
    </xf>
    <xf numFmtId="179" fontId="6" fillId="0" borderId="21" xfId="0" applyNumberFormat="1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center" vertical="center" wrapText="1"/>
    </xf>
    <xf numFmtId="178" fontId="4" fillId="0" borderId="22" xfId="0" applyNumberFormat="1" applyFont="1" applyBorder="1" applyAlignment="1">
      <alignment horizontal="center" vertical="center" wrapText="1"/>
    </xf>
    <xf numFmtId="179" fontId="6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34" borderId="15" xfId="0" applyNumberFormat="1" applyFont="1" applyFill="1" applyBorder="1" applyAlignment="1">
      <alignment horizontal="center" vertical="center" wrapText="1"/>
    </xf>
    <xf numFmtId="178" fontId="4" fillId="35" borderId="15" xfId="0" applyNumberFormat="1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5 10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常规 2 6" xfId="69"/>
    <cellStyle name="常规 2 7" xfId="70"/>
    <cellStyle name="常规 3" xfId="71"/>
    <cellStyle name="常规 4" xfId="72"/>
    <cellStyle name="常规 5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9068;&#26126;&#29618;\e\&#39044;&#31639;\2007.02.28&#24037;&#31243;&#37327;&#35745;&#31639;&#2007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38472;&#24198;&#27721;\&#21414;&#38376;&#22825;&#21644;\9.&#21516;&#23433;&#22235;&#21475;&#22323;&#29255;&#21306;&#22235;&#21495;&#21450;&#23616;&#37096;&#20116;&#21495;&#22320;&#22359;&#22330;&#24179;&#24037;&#31243;\&#21516;&#23433;&#22235;&#21475;&#22323;&#29255;&#21306;&#22235;&#21495;&#21450;&#23616;&#37096;&#20116;&#21495;&#22320;&#22359;&#22330;&#24179;&#24037;&#3124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31243;&#36896;&#20215;&#19987;&#29992;\1EXCEL&#35745;&#31639;&#24037;&#31243;&#37327;&#38598;&#38182;\&#24037;&#31243;&#37327;&#35745;&#31639;&#27169;&#26495;&#36739;&#22909;&#30340;\&#23433;&#35013;&#24037;&#31243;&#24037;&#31243;&#37327;&#35745;&#31639;&#36739;&#22909;&#21487;&#20197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ZLQ\&#26700;&#38754;\&#29615;&#23707;&#36335;88&#21495;&#8212;&#8212;B&#26635;&#24314;&#31569;\&#29615;&#23707;&#36335;88&#21495;&#8212;&#8212;B&#24162;&#24314;&#31569;&#35745;&#31639;&#2007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9044;&#31639;\&#36164;&#26009;\&#35745;&#31639;&#20070;&#65288;06&#26032;&#29256;12.7&#2046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3567;&#38472;&#21672;&#35810;&#39044;&#31639;\&#26700;&#38754;&#36164;&#26009;\Documents%20and%20Settings\user\&#26700;&#38754;\&#23567;&#35874;&#35745;&#31639;&#2007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7427;2012&#24180;2&#26376;\&#26032;&#24314;&#25991;&#20214;&#22841;\&#21335;&#19968;&#36335;&#19996;&#27573;&#35745;&#31639;&#24213;&#3129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9044;&#31639;\2007.02.28&#24037;&#31243;&#37327;&#35745;&#31639;&#2007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9068;&#26126;&#29618;\e\&#22269;&#36152;&#22320;&#20135;\&#22269;&#36152;&#22320;&#20135;4#&#27004;&#35745;&#31639;&#2007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ZLQ\&#26700;&#38754;\&#35745;&#31639;&#20070;&#65288;07&#29256;6.27&#25913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35745;&#31639;&#20070;&#34920;&#26684;\&#22320;&#19979;&#23460;&#35745;&#31639;&#200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建筑面积"/>
      <sheetName val="人工挖孔桩"/>
      <sheetName val="静压管桩"/>
      <sheetName val="锥形独立基础"/>
      <sheetName val="独立基础"/>
      <sheetName val="多阶承台"/>
      <sheetName val="三桩独立基础"/>
      <sheetName val="基础梁"/>
      <sheetName val="0以下剪力墙"/>
      <sheetName val="剪力墙"/>
      <sheetName val="0以下电梯井"/>
      <sheetName val="电梯井"/>
      <sheetName val="矩形柱"/>
      <sheetName val="圆形柱"/>
      <sheetName val="构造柱"/>
      <sheetName val="有梁板梁"/>
      <sheetName val="有梁板板"/>
      <sheetName val="后浇带梁"/>
      <sheetName val="后浇带板"/>
      <sheetName val="单梁"/>
      <sheetName val="有梁板屋面梁"/>
      <sheetName val="有梁板屋面板"/>
      <sheetName val="斜屋面梁"/>
      <sheetName val="斜屋面板"/>
      <sheetName val="斜屋面梁超高"/>
      <sheetName val="基脚"/>
      <sheetName val="零星构件（结构）"/>
      <sheetName val="砖基础"/>
      <sheetName val="砖墙"/>
      <sheetName val="墙面粉刷"/>
      <sheetName val="坡屋面增加墙"/>
      <sheetName val="天棚梁"/>
      <sheetName val="楼地面天棚"/>
      <sheetName val="屋面及露台"/>
      <sheetName val="墙面"/>
      <sheetName val="门窗工程量"/>
      <sheetName val="楼梯"/>
      <sheetName val="栏杆、零星"/>
      <sheetName val="双层格备用"/>
      <sheetName val="单层表格备用"/>
      <sheetName val="做法表"/>
      <sheetName val="汇总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计算表 (2)"/>
      <sheetName val="封面"/>
      <sheetName val="场平A"/>
      <sheetName val="场平B"/>
      <sheetName val="场平C"/>
      <sheetName val="场平D"/>
      <sheetName val="场平E"/>
      <sheetName val="污水工程"/>
      <sheetName val="场平F"/>
      <sheetName val="场平G"/>
      <sheetName val="场平H"/>
      <sheetName val="场平I"/>
      <sheetName val="场平J"/>
      <sheetName val="场平K"/>
      <sheetName val="长度计算"/>
      <sheetName val="汇总表"/>
      <sheetName val="计算表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封面"/>
      <sheetName val="工程计算项目列表"/>
      <sheetName val="工程量计算表"/>
      <sheetName val="工程量汇总表"/>
      <sheetName val="作法及图集选用表"/>
      <sheetName val="使用说明"/>
      <sheetName val="常用辅助资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B栋楼地面"/>
      <sheetName val="矩形柱"/>
      <sheetName val="圆形柱"/>
      <sheetName val="构造柱 (先浇后砌)"/>
      <sheetName val="构造柱"/>
      <sheetName val="单梁"/>
      <sheetName val="基脚"/>
      <sheetName val="零星构件（结构）"/>
      <sheetName val="墙面粉刷"/>
      <sheetName val="天棚梁"/>
      <sheetName val="屋面及露台"/>
      <sheetName val="墙面"/>
      <sheetName val="门窗工程量"/>
      <sheetName val="楼梯"/>
      <sheetName val="栏杆、零星"/>
      <sheetName val="双层格备用"/>
      <sheetName val="单层表格备用"/>
      <sheetName val="做法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建筑面积"/>
      <sheetName val="人工挖孔桩"/>
      <sheetName val="静压管桩"/>
      <sheetName val="锥形独立基础"/>
      <sheetName val="独立基础"/>
      <sheetName val="多阶承台"/>
      <sheetName val="三桩独立基础"/>
      <sheetName val="基础梁"/>
      <sheetName val="0以下剪力墙"/>
      <sheetName val="剪力墙"/>
      <sheetName val="0以下电梯井"/>
      <sheetName val="电梯井"/>
      <sheetName val="矩形柱"/>
      <sheetName val="圆形柱"/>
      <sheetName val="构造柱 (先浇后砌)"/>
      <sheetName val="构造柱"/>
      <sheetName val="有梁板梁"/>
      <sheetName val="有梁板板"/>
      <sheetName val="后浇带梁"/>
      <sheetName val="后浇带板"/>
      <sheetName val="单梁"/>
      <sheetName val="有梁板屋面梁"/>
      <sheetName val="有梁板屋面板"/>
      <sheetName val="斜屋面梁"/>
      <sheetName val="斜屋面板"/>
      <sheetName val="斜屋面梁超高"/>
      <sheetName val="基脚"/>
      <sheetName val="零星构件（结构）"/>
      <sheetName val="砖基础"/>
      <sheetName val="砖墙"/>
      <sheetName val="墙面粉刷"/>
      <sheetName val="坡屋面增加墙"/>
      <sheetName val="天棚梁"/>
      <sheetName val="楼地面天棚"/>
      <sheetName val="屋面及露台"/>
      <sheetName val="墙面"/>
      <sheetName val="门窗工程量"/>
      <sheetName val="楼梯"/>
      <sheetName val="栏杆、零星"/>
      <sheetName val="双层格备用"/>
      <sheetName val="单层表格备用"/>
      <sheetName val="做法表"/>
      <sheetName val="构造柱(先砌后浇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汇总表"/>
      <sheetName val="计算表"/>
      <sheetName val="单位库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路基"/>
      <sheetName val="路面"/>
      <sheetName val="雨水"/>
      <sheetName val="污水"/>
      <sheetName val="交通工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建筑面积"/>
      <sheetName val="人工挖孔桩"/>
      <sheetName val="静压管桩"/>
      <sheetName val="锥形独立基础"/>
      <sheetName val="独立基础"/>
      <sheetName val="多阶承台"/>
      <sheetName val="三桩独立基础"/>
      <sheetName val="基础梁"/>
      <sheetName val="0以下剪力墙"/>
      <sheetName val="剪力墙"/>
      <sheetName val="0以下电梯井"/>
      <sheetName val="电梯井"/>
      <sheetName val="矩形柱"/>
      <sheetName val="圆形柱"/>
      <sheetName val="构造柱"/>
      <sheetName val="有梁板梁"/>
      <sheetName val="有梁板板"/>
      <sheetName val="后浇带梁"/>
      <sheetName val="后浇带板"/>
      <sheetName val="单梁"/>
      <sheetName val="有梁板屋面梁"/>
      <sheetName val="有梁板屋面板"/>
      <sheetName val="斜屋面梁"/>
      <sheetName val="斜屋面板"/>
      <sheetName val="斜屋面梁超高"/>
      <sheetName val="基脚"/>
      <sheetName val="零星构件（结构）"/>
      <sheetName val="砖基础"/>
      <sheetName val="砖墙"/>
      <sheetName val="墙面粉刷"/>
      <sheetName val="坡屋面增加墙"/>
      <sheetName val="天棚梁"/>
      <sheetName val="楼地面天棚"/>
      <sheetName val="屋面及露台"/>
      <sheetName val="墙面"/>
      <sheetName val="门窗工程量"/>
      <sheetName val="楼梯"/>
      <sheetName val="栏杆、零星"/>
      <sheetName val="双层格备用"/>
      <sheetName val="单层表格备用"/>
      <sheetName val="做法表"/>
      <sheetName val="汇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建筑面积"/>
      <sheetName val="静压预应力管桩"/>
      <sheetName val="桩承台"/>
      <sheetName val="其他桩承台"/>
      <sheetName val="基础梁"/>
      <sheetName val="三桩承台"/>
      <sheetName val="矩形柱"/>
      <sheetName val="异形柱"/>
      <sheetName val="连梁"/>
      <sheetName val="剪力墙"/>
      <sheetName val="有梁板-板"/>
      <sheetName val="有梁板-梁"/>
      <sheetName val="有梁板-单梁"/>
      <sheetName val="整体楼梯"/>
      <sheetName val="构造柱 (先浇后砌)"/>
      <sheetName val="构造柱（先砌后浇）"/>
      <sheetName val="砖墙"/>
      <sheetName val="压顶"/>
      <sheetName val="汇总"/>
      <sheetName val="过梁"/>
      <sheetName val="墙体基脚"/>
      <sheetName val="楼地面、天棚、内墙、踢脚"/>
      <sheetName val="栏板、小型构件等节点工程"/>
      <sheetName val="门窗表"/>
      <sheetName val="外墙面"/>
      <sheetName val="其他工程量"/>
      <sheetName val="屋面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板"/>
      <sheetName val="构造柱"/>
      <sheetName val="楼地面工程"/>
      <sheetName val="工程量清单"/>
      <sheetName val="建筑面积"/>
      <sheetName val="人工挖孔桩"/>
      <sheetName val="静压管桩"/>
      <sheetName val="锥形独立基础"/>
      <sheetName val="管桩承台基础"/>
      <sheetName val="承台基础"/>
      <sheetName val="多阶承台"/>
      <sheetName val="三桩承台"/>
      <sheetName val="基础梁"/>
      <sheetName val="0以下剪力墙"/>
      <sheetName val="剪力墙"/>
      <sheetName val="电梯井"/>
      <sheetName val="矩形柱"/>
      <sheetName val="圆形柱"/>
      <sheetName val="构造柱（先浇后砌）"/>
      <sheetName val="构造柱（先砌后浇）"/>
      <sheetName val="有梁板梁"/>
      <sheetName val="有梁板板"/>
      <sheetName val="后浇带梁"/>
      <sheetName val="后浇带板"/>
      <sheetName val="单梁"/>
      <sheetName val="有梁板屋面梁"/>
      <sheetName val="有梁板屋面板"/>
      <sheetName val="斜屋面梁"/>
      <sheetName val="斜屋面板"/>
      <sheetName val="斜屋面梁超高"/>
      <sheetName val="基脚"/>
      <sheetName val="砖基础"/>
      <sheetName val="砖墙"/>
      <sheetName val="坡屋面增加墙"/>
      <sheetName val="天棚梁"/>
      <sheetName val="楼地面天棚"/>
      <sheetName val="墙面"/>
      <sheetName val="屋面及露台"/>
      <sheetName val="零星结构"/>
      <sheetName val="楼梯工程"/>
      <sheetName val="栏杆工程量"/>
      <sheetName val="门窗工程量"/>
      <sheetName val="双层格备用"/>
      <sheetName val="单层表格备用"/>
      <sheetName val="做法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图纸疑问"/>
      <sheetName val="建筑面积"/>
      <sheetName val="剪力墙汇总"/>
      <sheetName val="承台基础"/>
      <sheetName val="不规则基础汇总"/>
      <sheetName val="不规则基础计算"/>
      <sheetName val="地下室底板梁"/>
      <sheetName val="地下室底板板"/>
      <sheetName val="地下室顶板梁"/>
      <sheetName val="地下室顶板板 "/>
      <sheetName val="地下室剪力墙"/>
      <sheetName val="矩形柱"/>
      <sheetName val="零星结构"/>
      <sheetName val="砖墙 "/>
      <sheetName val="楼地面天棚"/>
      <sheetName val="墙面工程量"/>
      <sheetName val="单层表格备用"/>
      <sheetName val="做法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tabSelected="1" workbookViewId="0" topLeftCell="A1">
      <pane ySplit="2" topLeftCell="A3" activePane="bottomLeft" state="frozen"/>
      <selection pane="bottomLeft" activeCell="L54" sqref="L54"/>
    </sheetView>
  </sheetViews>
  <sheetFormatPr defaultColWidth="9.00390625" defaultRowHeight="15"/>
  <cols>
    <col min="1" max="1" width="4.7109375" style="0" customWidth="1"/>
    <col min="2" max="2" width="6.8515625" style="0" customWidth="1"/>
    <col min="3" max="3" width="7.421875" style="0" customWidth="1"/>
    <col min="4" max="4" width="6.28125" style="0" customWidth="1"/>
    <col min="5" max="5" width="7.421875" style="0" customWidth="1"/>
    <col min="6" max="7" width="6.421875" style="0" customWidth="1"/>
    <col min="8" max="8" width="5.7109375" style="0" customWidth="1"/>
    <col min="9" max="9" width="5.8515625" style="0" customWidth="1"/>
    <col min="10" max="10" width="6.28125" style="0" customWidth="1"/>
    <col min="11" max="11" width="5.28125" style="0" customWidth="1"/>
    <col min="12" max="12" width="7.00390625" style="0" customWidth="1"/>
    <col min="13" max="13" width="7.140625" style="0" customWidth="1"/>
    <col min="14" max="14" width="6.421875" style="0" customWidth="1"/>
    <col min="15" max="15" width="6.8515625" style="0" customWidth="1"/>
    <col min="16" max="16" width="5.8515625" style="0" customWidth="1"/>
    <col min="17" max="18" width="6.140625" style="0" customWidth="1"/>
    <col min="19" max="19" width="7.57421875" style="0" customWidth="1"/>
    <col min="20" max="20" width="7.421875" style="0" customWidth="1"/>
    <col min="21" max="21" width="8.28125" style="0" customWidth="1"/>
    <col min="22" max="22" width="7.28125" style="0" customWidth="1"/>
    <col min="23" max="23" width="7.421875" style="0" customWidth="1"/>
  </cols>
  <sheetData>
    <row r="1" spans="1:23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51" customHeight="1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2" t="s">
        <v>6</v>
      </c>
      <c r="G2" s="2" t="s">
        <v>7</v>
      </c>
      <c r="H2" s="2" t="s">
        <v>8</v>
      </c>
      <c r="I2" s="36" t="s">
        <v>9</v>
      </c>
      <c r="J2" s="2" t="s">
        <v>10</v>
      </c>
      <c r="K2" s="2" t="s">
        <v>11</v>
      </c>
      <c r="L2" s="37" t="s">
        <v>12</v>
      </c>
      <c r="M2" s="37" t="s">
        <v>13</v>
      </c>
      <c r="N2" s="37" t="s">
        <v>14</v>
      </c>
      <c r="O2" s="37" t="s">
        <v>15</v>
      </c>
      <c r="P2" s="38" t="s">
        <v>16</v>
      </c>
      <c r="Q2" s="48" t="s">
        <v>17</v>
      </c>
      <c r="R2" s="48" t="s">
        <v>18</v>
      </c>
      <c r="S2" s="48" t="s">
        <v>19</v>
      </c>
      <c r="T2" s="48" t="s">
        <v>20</v>
      </c>
      <c r="U2" s="38" t="s">
        <v>21</v>
      </c>
      <c r="V2" s="38" t="s">
        <v>22</v>
      </c>
      <c r="W2" s="48" t="s">
        <v>23</v>
      </c>
    </row>
    <row r="3" spans="1:23" ht="28.5" customHeight="1">
      <c r="A3" s="5">
        <v>1</v>
      </c>
      <c r="B3" s="6" t="s">
        <v>24</v>
      </c>
      <c r="C3" s="6" t="s">
        <v>25</v>
      </c>
      <c r="D3" s="7">
        <v>0.3</v>
      </c>
      <c r="E3" s="8">
        <v>14</v>
      </c>
      <c r="F3" s="9">
        <f aca="true" t="shared" si="0" ref="F3:F9">E3</f>
        <v>14</v>
      </c>
      <c r="G3" s="10">
        <v>0.35</v>
      </c>
      <c r="H3" s="10">
        <v>0</v>
      </c>
      <c r="I3" s="39">
        <v>0.5</v>
      </c>
      <c r="J3" s="10">
        <v>0.1</v>
      </c>
      <c r="K3" s="10">
        <v>0</v>
      </c>
      <c r="L3" s="40">
        <v>1.7</v>
      </c>
      <c r="M3" s="40">
        <v>1.7</v>
      </c>
      <c r="N3" s="41">
        <v>0.7</v>
      </c>
      <c r="O3" s="41">
        <v>0.76</v>
      </c>
      <c r="P3" s="42">
        <f aca="true" t="shared" si="1" ref="P3:P9">(L3-N3)/2+(M3-O3)/2+J3-K3</f>
        <v>1.07</v>
      </c>
      <c r="Q3" s="49">
        <f aca="true" t="shared" si="2" ref="Q3:Q9">D3+G3*2</f>
        <v>1</v>
      </c>
      <c r="R3" s="49">
        <f aca="true" t="shared" si="3" ref="R3:R9">Q3+H3*P3*2</f>
        <v>1</v>
      </c>
      <c r="S3" s="49">
        <f aca="true" t="shared" si="4" ref="S3:S9">3.142*(D3/2)*(D3/2)*F3</f>
        <v>0.9897299999999999</v>
      </c>
      <c r="T3" s="49">
        <f aca="true" t="shared" si="5" ref="T3:T9">(Q3*2+J3*H3*2)*J3/2*F3</f>
        <v>1.4000000000000001</v>
      </c>
      <c r="U3" s="49">
        <f aca="true" t="shared" si="6" ref="U3:U9">(Q3+R3)*P3/2*E3*1.025</f>
        <v>15.3545</v>
      </c>
      <c r="V3" s="49">
        <f aca="true" t="shared" si="7" ref="V3:V9">IF(P3&lt;=D3+I3+J3,U3-S3-T3,((J3+I3+D3)*H3*2+Q3*2)*(J3+I3++D3)*0.5*E3-T3-S3)</f>
        <v>10.210269999999998</v>
      </c>
      <c r="W3" s="49">
        <f aca="true" t="shared" si="8" ref="W3:W9">U3-V3-T3-S3</f>
        <v>2.754500000000002</v>
      </c>
    </row>
    <row r="4" spans="1:23" ht="28.5" customHeight="1">
      <c r="A4" s="5">
        <v>2</v>
      </c>
      <c r="B4" s="6" t="s">
        <v>25</v>
      </c>
      <c r="C4" s="6" t="s">
        <v>26</v>
      </c>
      <c r="D4" s="7">
        <v>0.3</v>
      </c>
      <c r="E4" s="8">
        <v>29.5</v>
      </c>
      <c r="F4" s="9">
        <f t="shared" si="0"/>
        <v>29.5</v>
      </c>
      <c r="G4" s="10">
        <v>0.35</v>
      </c>
      <c r="H4" s="10">
        <v>0</v>
      </c>
      <c r="I4" s="39">
        <v>0.5</v>
      </c>
      <c r="J4" s="10">
        <v>0.1</v>
      </c>
      <c r="K4" s="10">
        <v>0</v>
      </c>
      <c r="L4" s="40">
        <v>1.7</v>
      </c>
      <c r="M4" s="40">
        <v>1.7</v>
      </c>
      <c r="N4" s="41">
        <v>0.76</v>
      </c>
      <c r="O4" s="41">
        <v>0.88</v>
      </c>
      <c r="P4" s="42">
        <f t="shared" si="1"/>
        <v>0.9799999999999999</v>
      </c>
      <c r="Q4" s="49">
        <f t="shared" si="2"/>
        <v>1</v>
      </c>
      <c r="R4" s="49">
        <f t="shared" si="3"/>
        <v>1</v>
      </c>
      <c r="S4" s="49">
        <f t="shared" si="4"/>
        <v>2.0855025</v>
      </c>
      <c r="T4" s="49">
        <f t="shared" si="5"/>
        <v>2.95</v>
      </c>
      <c r="U4" s="49">
        <f t="shared" si="6"/>
        <v>29.632749999999994</v>
      </c>
      <c r="V4" s="49">
        <f t="shared" si="7"/>
        <v>21.514497499999997</v>
      </c>
      <c r="W4" s="49">
        <f t="shared" si="8"/>
        <v>3.0827499999999968</v>
      </c>
    </row>
    <row r="5" spans="1:23" ht="28.5" customHeight="1">
      <c r="A5" s="5">
        <v>3</v>
      </c>
      <c r="B5" s="6" t="s">
        <v>27</v>
      </c>
      <c r="C5" s="6" t="s">
        <v>24</v>
      </c>
      <c r="D5" s="7">
        <v>0.3</v>
      </c>
      <c r="E5" s="8">
        <v>4.34</v>
      </c>
      <c r="F5" s="9">
        <f t="shared" si="0"/>
        <v>4.34</v>
      </c>
      <c r="G5" s="10">
        <v>0.35</v>
      </c>
      <c r="H5" s="10">
        <v>0</v>
      </c>
      <c r="I5" s="39">
        <v>0.5</v>
      </c>
      <c r="J5" s="10">
        <v>0.1</v>
      </c>
      <c r="K5" s="10">
        <v>0</v>
      </c>
      <c r="L5" s="40">
        <v>1.7</v>
      </c>
      <c r="M5" s="40">
        <v>1.7</v>
      </c>
      <c r="N5" s="41">
        <v>0.7</v>
      </c>
      <c r="O5" s="41">
        <v>0.7</v>
      </c>
      <c r="P5" s="42">
        <f t="shared" si="1"/>
        <v>1.1</v>
      </c>
      <c r="Q5" s="49">
        <f t="shared" si="2"/>
        <v>1</v>
      </c>
      <c r="R5" s="49">
        <f t="shared" si="3"/>
        <v>1</v>
      </c>
      <c r="S5" s="49">
        <f t="shared" si="4"/>
        <v>0.3068163</v>
      </c>
      <c r="T5" s="49">
        <f t="shared" si="5"/>
        <v>0.434</v>
      </c>
      <c r="U5" s="49">
        <f t="shared" si="6"/>
        <v>4.89335</v>
      </c>
      <c r="V5" s="49">
        <f t="shared" si="7"/>
        <v>3.1651836999999996</v>
      </c>
      <c r="W5" s="49">
        <f t="shared" si="8"/>
        <v>0.9873500000000004</v>
      </c>
    </row>
    <row r="6" spans="1:23" ht="28.5" customHeight="1">
      <c r="A6" s="5">
        <v>4</v>
      </c>
      <c r="B6" s="6" t="s">
        <v>27</v>
      </c>
      <c r="C6" s="6" t="s">
        <v>28</v>
      </c>
      <c r="D6" s="7">
        <v>0.3</v>
      </c>
      <c r="E6" s="8">
        <v>4.34</v>
      </c>
      <c r="F6" s="9">
        <f t="shared" si="0"/>
        <v>4.34</v>
      </c>
      <c r="G6" s="10">
        <v>0.35</v>
      </c>
      <c r="H6" s="10">
        <v>0</v>
      </c>
      <c r="I6" s="39">
        <v>0.5</v>
      </c>
      <c r="J6" s="10">
        <v>0.1</v>
      </c>
      <c r="K6" s="10">
        <v>0</v>
      </c>
      <c r="L6" s="40">
        <v>1.7</v>
      </c>
      <c r="M6" s="40">
        <v>1.7</v>
      </c>
      <c r="N6" s="41">
        <v>0.7</v>
      </c>
      <c r="O6" s="41">
        <v>0.7</v>
      </c>
      <c r="P6" s="42">
        <f t="shared" si="1"/>
        <v>1.1</v>
      </c>
      <c r="Q6" s="49">
        <f t="shared" si="2"/>
        <v>1</v>
      </c>
      <c r="R6" s="49">
        <f t="shared" si="3"/>
        <v>1</v>
      </c>
      <c r="S6" s="49">
        <f t="shared" si="4"/>
        <v>0.3068163</v>
      </c>
      <c r="T6" s="49">
        <f t="shared" si="5"/>
        <v>0.434</v>
      </c>
      <c r="U6" s="49">
        <f t="shared" si="6"/>
        <v>4.89335</v>
      </c>
      <c r="V6" s="49">
        <f t="shared" si="7"/>
        <v>3.1651836999999996</v>
      </c>
      <c r="W6" s="49">
        <f t="shared" si="8"/>
        <v>0.9873500000000004</v>
      </c>
    </row>
    <row r="7" spans="1:23" ht="28.5" customHeight="1">
      <c r="A7" s="5">
        <v>5</v>
      </c>
      <c r="B7" s="6" t="s">
        <v>28</v>
      </c>
      <c r="C7" s="6" t="s">
        <v>29</v>
      </c>
      <c r="D7" s="7">
        <v>0.3</v>
      </c>
      <c r="E7" s="8">
        <v>17</v>
      </c>
      <c r="F7" s="9">
        <f t="shared" si="0"/>
        <v>17</v>
      </c>
      <c r="G7" s="10">
        <v>0.35</v>
      </c>
      <c r="H7" s="10">
        <v>0</v>
      </c>
      <c r="I7" s="39">
        <v>0.5</v>
      </c>
      <c r="J7" s="10">
        <v>0.1</v>
      </c>
      <c r="K7" s="10">
        <v>0</v>
      </c>
      <c r="L7" s="40">
        <v>1.7</v>
      </c>
      <c r="M7" s="40">
        <v>1.7</v>
      </c>
      <c r="N7" s="41">
        <v>0.7</v>
      </c>
      <c r="O7" s="41">
        <v>0.77</v>
      </c>
      <c r="P7" s="42">
        <f t="shared" si="1"/>
        <v>1.065</v>
      </c>
      <c r="Q7" s="49">
        <f t="shared" si="2"/>
        <v>1</v>
      </c>
      <c r="R7" s="49">
        <f t="shared" si="3"/>
        <v>1</v>
      </c>
      <c r="S7" s="49">
        <f t="shared" si="4"/>
        <v>1.2018149999999999</v>
      </c>
      <c r="T7" s="49">
        <f t="shared" si="5"/>
        <v>1.7000000000000002</v>
      </c>
      <c r="U7" s="49">
        <f t="shared" si="6"/>
        <v>18.557624999999998</v>
      </c>
      <c r="V7" s="49">
        <f t="shared" si="7"/>
        <v>12.398184999999998</v>
      </c>
      <c r="W7" s="49">
        <f t="shared" si="8"/>
        <v>3.257625</v>
      </c>
    </row>
    <row r="8" spans="1:23" ht="28.5" customHeight="1">
      <c r="A8" s="5">
        <v>6</v>
      </c>
      <c r="B8" s="6" t="s">
        <v>29</v>
      </c>
      <c r="C8" s="6" t="s">
        <v>30</v>
      </c>
      <c r="D8" s="7">
        <v>0.3</v>
      </c>
      <c r="E8" s="8">
        <v>26.5</v>
      </c>
      <c r="F8" s="9">
        <f t="shared" si="0"/>
        <v>26.5</v>
      </c>
      <c r="G8" s="10">
        <v>0.35</v>
      </c>
      <c r="H8" s="10">
        <v>0</v>
      </c>
      <c r="I8" s="39">
        <v>0.5</v>
      </c>
      <c r="J8" s="10">
        <v>0.1</v>
      </c>
      <c r="K8" s="10">
        <v>0</v>
      </c>
      <c r="L8" s="40">
        <v>1.7</v>
      </c>
      <c r="M8" s="40">
        <v>1.7</v>
      </c>
      <c r="N8" s="41">
        <v>0.77</v>
      </c>
      <c r="O8" s="41">
        <v>0.88</v>
      </c>
      <c r="P8" s="42">
        <f t="shared" si="1"/>
        <v>0.975</v>
      </c>
      <c r="Q8" s="49">
        <f t="shared" si="2"/>
        <v>1</v>
      </c>
      <c r="R8" s="49">
        <f t="shared" si="3"/>
        <v>1</v>
      </c>
      <c r="S8" s="49">
        <f t="shared" si="4"/>
        <v>1.8734174999999997</v>
      </c>
      <c r="T8" s="49">
        <f t="shared" si="5"/>
        <v>2.6500000000000004</v>
      </c>
      <c r="U8" s="49">
        <f t="shared" si="6"/>
        <v>26.483437499999997</v>
      </c>
      <c r="V8" s="49">
        <f t="shared" si="7"/>
        <v>19.326582499999997</v>
      </c>
      <c r="W8" s="49">
        <f t="shared" si="8"/>
        <v>2.6334375000000003</v>
      </c>
    </row>
    <row r="9" spans="1:23" ht="28.5" customHeight="1">
      <c r="A9" s="5">
        <v>7</v>
      </c>
      <c r="B9" s="11" t="s">
        <v>31</v>
      </c>
      <c r="C9" s="12"/>
      <c r="D9" s="7">
        <v>0.2</v>
      </c>
      <c r="E9" s="8">
        <v>51.85</v>
      </c>
      <c r="F9" s="9">
        <f t="shared" si="0"/>
        <v>51.85</v>
      </c>
      <c r="G9" s="10">
        <v>0.3</v>
      </c>
      <c r="H9" s="10">
        <v>0</v>
      </c>
      <c r="I9" s="39">
        <v>0.5</v>
      </c>
      <c r="J9" s="10">
        <v>0.1</v>
      </c>
      <c r="K9" s="10">
        <v>0</v>
      </c>
      <c r="L9" s="40">
        <v>0.8</v>
      </c>
      <c r="M9" s="40">
        <v>0.8</v>
      </c>
      <c r="N9" s="41">
        <v>0</v>
      </c>
      <c r="O9" s="41">
        <v>0</v>
      </c>
      <c r="P9" s="42">
        <f t="shared" si="1"/>
        <v>0.9</v>
      </c>
      <c r="Q9" s="49">
        <f t="shared" si="2"/>
        <v>0.8</v>
      </c>
      <c r="R9" s="49">
        <f t="shared" si="3"/>
        <v>0.8</v>
      </c>
      <c r="S9" s="49">
        <f t="shared" si="4"/>
        <v>1.6291270000000002</v>
      </c>
      <c r="T9" s="49">
        <f t="shared" si="5"/>
        <v>4.148000000000001</v>
      </c>
      <c r="U9" s="49">
        <f t="shared" si="6"/>
        <v>38.2653</v>
      </c>
      <c r="V9" s="49">
        <f t="shared" si="7"/>
        <v>27.406873000000004</v>
      </c>
      <c r="W9" s="49">
        <f t="shared" si="8"/>
        <v>5.081299999999998</v>
      </c>
    </row>
    <row r="10" spans="1:23" ht="28.5" customHeight="1">
      <c r="A10" s="5">
        <v>8</v>
      </c>
      <c r="B10" s="13"/>
      <c r="C10" s="14"/>
      <c r="D10" s="15"/>
      <c r="E10" s="16"/>
      <c r="F10" s="9"/>
      <c r="G10" s="10"/>
      <c r="H10" s="10"/>
      <c r="I10" s="39"/>
      <c r="J10" s="10"/>
      <c r="K10" s="10"/>
      <c r="L10" s="40"/>
      <c r="M10" s="40"/>
      <c r="N10" s="41"/>
      <c r="O10" s="41"/>
      <c r="P10" s="42"/>
      <c r="Q10" s="49"/>
      <c r="R10" s="49"/>
      <c r="S10" s="50">
        <f>SUM(S3:S9)</f>
        <v>8.393224599999998</v>
      </c>
      <c r="T10" s="50">
        <f>SUM(T3:T9)</f>
        <v>13.716000000000001</v>
      </c>
      <c r="U10" s="50">
        <f>SUM(U3:U9)</f>
        <v>138.0803125</v>
      </c>
      <c r="V10" s="50">
        <f>SUM(V3:V9)</f>
        <v>97.18677539999999</v>
      </c>
      <c r="W10" s="50">
        <f>SUM(W3:W9)</f>
        <v>18.7843125</v>
      </c>
    </row>
    <row r="11" spans="1:23" ht="28.5" customHeight="1">
      <c r="A11" s="5">
        <v>9</v>
      </c>
      <c r="B11" s="17" t="s">
        <v>32</v>
      </c>
      <c r="C11" s="17"/>
      <c r="D11" s="18" t="s">
        <v>33</v>
      </c>
      <c r="E11" s="18"/>
      <c r="F11" s="19"/>
      <c r="G11" s="10"/>
      <c r="H11" s="10"/>
      <c r="I11" s="39"/>
      <c r="J11" s="10"/>
      <c r="K11" s="10"/>
      <c r="L11" s="40"/>
      <c r="M11" s="40"/>
      <c r="N11" s="41"/>
      <c r="O11" s="41"/>
      <c r="P11" s="42"/>
      <c r="Q11" s="49"/>
      <c r="R11" s="49"/>
      <c r="S11" s="49"/>
      <c r="T11" s="49"/>
      <c r="U11" s="49"/>
      <c r="V11" s="49"/>
      <c r="W11" s="49"/>
    </row>
    <row r="12" spans="1:23" ht="28.5" customHeight="1">
      <c r="A12" s="5">
        <v>10</v>
      </c>
      <c r="B12" s="20" t="s">
        <v>34</v>
      </c>
      <c r="C12" s="20"/>
      <c r="D12" s="18">
        <f>E9</f>
        <v>51.85</v>
      </c>
      <c r="E12" s="18"/>
      <c r="F12" s="19"/>
      <c r="G12" s="10"/>
      <c r="H12" s="10"/>
      <c r="I12" s="39"/>
      <c r="J12" s="10"/>
      <c r="K12" s="10"/>
      <c r="L12" s="40"/>
      <c r="M12" s="40"/>
      <c r="N12" s="41"/>
      <c r="O12" s="41"/>
      <c r="P12" s="42"/>
      <c r="Q12" s="49"/>
      <c r="R12" s="49"/>
      <c r="S12" s="49"/>
      <c r="T12" s="49"/>
      <c r="U12" s="49"/>
      <c r="V12" s="49"/>
      <c r="W12" s="49"/>
    </row>
    <row r="13" spans="1:23" ht="28.5" customHeight="1">
      <c r="A13" s="5">
        <v>11</v>
      </c>
      <c r="B13" s="21" t="s">
        <v>35</v>
      </c>
      <c r="C13" s="22"/>
      <c r="D13" s="18">
        <f>E3+E4+E5+E6+E7+E8</f>
        <v>95.68</v>
      </c>
      <c r="E13" s="18"/>
      <c r="F13" s="19"/>
      <c r="G13" s="10"/>
      <c r="H13" s="10"/>
      <c r="I13" s="39"/>
      <c r="J13" s="10"/>
      <c r="K13" s="10"/>
      <c r="L13" s="40"/>
      <c r="M13" s="40"/>
      <c r="N13" s="41"/>
      <c r="O13" s="41"/>
      <c r="P13" s="42"/>
      <c r="Q13" s="49"/>
      <c r="R13" s="49"/>
      <c r="S13" s="49"/>
      <c r="T13" s="49"/>
      <c r="U13" s="49"/>
      <c r="V13" s="49"/>
      <c r="W13" s="49"/>
    </row>
    <row r="14" spans="1:23" ht="28.5" customHeight="1">
      <c r="A14" s="5">
        <v>12</v>
      </c>
      <c r="B14" s="6" t="s">
        <v>36</v>
      </c>
      <c r="C14" s="6" t="s">
        <v>37</v>
      </c>
      <c r="D14" s="23">
        <v>0.2</v>
      </c>
      <c r="E14" s="24">
        <v>16.5</v>
      </c>
      <c r="F14" s="9">
        <f aca="true" t="shared" si="9" ref="F14:F26">E14</f>
        <v>16.5</v>
      </c>
      <c r="G14" s="10">
        <v>0.3</v>
      </c>
      <c r="H14" s="10">
        <v>0</v>
      </c>
      <c r="I14" s="39">
        <v>0.5</v>
      </c>
      <c r="J14" s="10">
        <v>0.1</v>
      </c>
      <c r="K14" s="10">
        <v>0</v>
      </c>
      <c r="L14" s="40">
        <v>1.7</v>
      </c>
      <c r="M14" s="40">
        <v>1.7</v>
      </c>
      <c r="N14" s="41">
        <v>1.05</v>
      </c>
      <c r="O14" s="41">
        <v>0.98</v>
      </c>
      <c r="P14" s="42">
        <f aca="true" t="shared" si="10" ref="P14:P46">(L14-N14)/2+(M14-O14)/2+J14-K14</f>
        <v>0.7849999999999999</v>
      </c>
      <c r="Q14" s="49">
        <f aca="true" t="shared" si="11" ref="Q14:Q46">D14+G14*2</f>
        <v>0.8</v>
      </c>
      <c r="R14" s="49">
        <f aca="true" t="shared" si="12" ref="R14:R46">Q14+H14*P14*2</f>
        <v>0.8</v>
      </c>
      <c r="S14" s="49">
        <f aca="true" t="shared" si="13" ref="S14:S46">3.142*(D14/2)*(D14/2)*F14</f>
        <v>0.5184300000000001</v>
      </c>
      <c r="T14" s="49">
        <f aca="true" t="shared" si="14" ref="T14:T46">(Q14*2+J14*H14*2)*J14/2*F14</f>
        <v>1.3200000000000003</v>
      </c>
      <c r="U14" s="49">
        <f aca="true" t="shared" si="15" ref="U14:U46">(Q14+R14)*P14/2*E14*1.025</f>
        <v>10.621049999999999</v>
      </c>
      <c r="V14" s="49">
        <f aca="true" t="shared" si="16" ref="V14:V46">IF(P14&lt;=D14+I14+J14,U14-S14-T14,((J14+I14+D14)*H14*2+Q14*2)*(J14+I14++D14)*0.5*E14-T14-S14)</f>
        <v>8.782619999999998</v>
      </c>
      <c r="W14" s="49">
        <f aca="true" t="shared" si="17" ref="W14:W46">U14-V14-T14-S14</f>
        <v>0</v>
      </c>
    </row>
    <row r="15" spans="1:23" ht="28.5" customHeight="1">
      <c r="A15" s="5">
        <v>13</v>
      </c>
      <c r="B15" s="6" t="s">
        <v>37</v>
      </c>
      <c r="C15" s="6" t="s">
        <v>38</v>
      </c>
      <c r="D15" s="7">
        <v>0.2</v>
      </c>
      <c r="E15" s="8">
        <v>3</v>
      </c>
      <c r="F15" s="9">
        <f t="shared" si="9"/>
        <v>3</v>
      </c>
      <c r="G15" s="10">
        <v>0.3</v>
      </c>
      <c r="H15" s="10">
        <v>0</v>
      </c>
      <c r="I15" s="39">
        <v>0.5</v>
      </c>
      <c r="J15" s="10">
        <v>0.1</v>
      </c>
      <c r="K15" s="10">
        <v>0</v>
      </c>
      <c r="L15" s="40">
        <v>1.7</v>
      </c>
      <c r="M15" s="40">
        <v>1.7</v>
      </c>
      <c r="N15" s="41">
        <v>0.98</v>
      </c>
      <c r="O15" s="41">
        <v>0.97</v>
      </c>
      <c r="P15" s="42">
        <f t="shared" si="10"/>
        <v>0.825</v>
      </c>
      <c r="Q15" s="49">
        <f t="shared" si="11"/>
        <v>0.8</v>
      </c>
      <c r="R15" s="49">
        <f t="shared" si="12"/>
        <v>0.8</v>
      </c>
      <c r="S15" s="49">
        <f t="shared" si="13"/>
        <v>0.09426000000000001</v>
      </c>
      <c r="T15" s="49">
        <f t="shared" si="14"/>
        <v>0.24000000000000005</v>
      </c>
      <c r="U15" s="49">
        <f t="shared" si="15"/>
        <v>2.0294999999999996</v>
      </c>
      <c r="V15" s="49">
        <f t="shared" si="16"/>
        <v>1.5857400000000004</v>
      </c>
      <c r="W15" s="49">
        <f t="shared" si="17"/>
        <v>0.10949999999999921</v>
      </c>
    </row>
    <row r="16" spans="1:23" ht="28.5" customHeight="1">
      <c r="A16" s="5">
        <v>14</v>
      </c>
      <c r="B16" s="6" t="s">
        <v>38</v>
      </c>
      <c r="C16" s="6" t="s">
        <v>39</v>
      </c>
      <c r="D16" s="7">
        <v>0.2</v>
      </c>
      <c r="E16" s="8">
        <v>2.5</v>
      </c>
      <c r="F16" s="9">
        <f t="shared" si="9"/>
        <v>2.5</v>
      </c>
      <c r="G16" s="10">
        <v>0.3</v>
      </c>
      <c r="H16" s="10">
        <v>0</v>
      </c>
      <c r="I16" s="39">
        <v>0.5</v>
      </c>
      <c r="J16" s="10">
        <v>0.1</v>
      </c>
      <c r="K16" s="10">
        <v>0</v>
      </c>
      <c r="L16" s="40">
        <v>1.7</v>
      </c>
      <c r="M16" s="40">
        <v>1.7</v>
      </c>
      <c r="N16" s="41">
        <v>0.97</v>
      </c>
      <c r="O16" s="41">
        <v>0.96</v>
      </c>
      <c r="P16" s="42">
        <f t="shared" si="10"/>
        <v>0.835</v>
      </c>
      <c r="Q16" s="49">
        <f t="shared" si="11"/>
        <v>0.8</v>
      </c>
      <c r="R16" s="49">
        <f t="shared" si="12"/>
        <v>0.8</v>
      </c>
      <c r="S16" s="49">
        <f t="shared" si="13"/>
        <v>0.07855000000000001</v>
      </c>
      <c r="T16" s="49">
        <f t="shared" si="14"/>
        <v>0.20000000000000004</v>
      </c>
      <c r="U16" s="49">
        <f t="shared" si="15"/>
        <v>1.71175</v>
      </c>
      <c r="V16" s="49">
        <f t="shared" si="16"/>
        <v>1.3214500000000005</v>
      </c>
      <c r="W16" s="49">
        <f t="shared" si="17"/>
        <v>0.1117499999999996</v>
      </c>
    </row>
    <row r="17" spans="1:23" ht="28.5" customHeight="1">
      <c r="A17" s="5">
        <v>15</v>
      </c>
      <c r="B17" s="6" t="s">
        <v>39</v>
      </c>
      <c r="C17" s="6" t="s">
        <v>40</v>
      </c>
      <c r="D17" s="7">
        <v>0.2</v>
      </c>
      <c r="E17" s="8">
        <v>20</v>
      </c>
      <c r="F17" s="9">
        <f t="shared" si="9"/>
        <v>20</v>
      </c>
      <c r="G17" s="10">
        <v>0.3</v>
      </c>
      <c r="H17" s="10">
        <v>0</v>
      </c>
      <c r="I17" s="39">
        <v>0.5</v>
      </c>
      <c r="J17" s="10">
        <v>0.1</v>
      </c>
      <c r="K17" s="10">
        <v>0</v>
      </c>
      <c r="L17" s="40">
        <v>1.7</v>
      </c>
      <c r="M17" s="40">
        <v>1.7</v>
      </c>
      <c r="N17" s="41">
        <v>0.96</v>
      </c>
      <c r="O17" s="41">
        <v>0.88</v>
      </c>
      <c r="P17" s="42">
        <f t="shared" si="10"/>
        <v>0.88</v>
      </c>
      <c r="Q17" s="49">
        <f t="shared" si="11"/>
        <v>0.8</v>
      </c>
      <c r="R17" s="49">
        <f t="shared" si="12"/>
        <v>0.8</v>
      </c>
      <c r="S17" s="49">
        <f t="shared" si="13"/>
        <v>0.6284000000000001</v>
      </c>
      <c r="T17" s="49">
        <f t="shared" si="14"/>
        <v>1.6000000000000003</v>
      </c>
      <c r="U17" s="49">
        <f t="shared" si="15"/>
        <v>14.432</v>
      </c>
      <c r="V17" s="49">
        <f t="shared" si="16"/>
        <v>10.571600000000004</v>
      </c>
      <c r="W17" s="49">
        <f t="shared" si="17"/>
        <v>1.6319999999999961</v>
      </c>
    </row>
    <row r="18" spans="1:23" ht="28.5" customHeight="1">
      <c r="A18" s="5">
        <v>16</v>
      </c>
      <c r="B18" s="6" t="s">
        <v>40</v>
      </c>
      <c r="C18" s="6" t="s">
        <v>41</v>
      </c>
      <c r="D18" s="7">
        <v>0.2</v>
      </c>
      <c r="E18" s="8">
        <v>5.5</v>
      </c>
      <c r="F18" s="9">
        <f t="shared" si="9"/>
        <v>5.5</v>
      </c>
      <c r="G18" s="10">
        <v>0.3</v>
      </c>
      <c r="H18" s="10">
        <v>0</v>
      </c>
      <c r="I18" s="39">
        <v>0.5</v>
      </c>
      <c r="J18" s="10">
        <v>0.1</v>
      </c>
      <c r="K18" s="10">
        <v>0</v>
      </c>
      <c r="L18" s="40">
        <v>1.7</v>
      </c>
      <c r="M18" s="40">
        <v>1.7</v>
      </c>
      <c r="N18" s="41">
        <v>0.88</v>
      </c>
      <c r="O18" s="41">
        <v>0.72</v>
      </c>
      <c r="P18" s="42">
        <f t="shared" si="10"/>
        <v>0.9999999999999999</v>
      </c>
      <c r="Q18" s="49">
        <f t="shared" si="11"/>
        <v>0.8</v>
      </c>
      <c r="R18" s="49">
        <f t="shared" si="12"/>
        <v>0.8</v>
      </c>
      <c r="S18" s="49">
        <f t="shared" si="13"/>
        <v>0.17281000000000002</v>
      </c>
      <c r="T18" s="49">
        <f t="shared" si="14"/>
        <v>0.44000000000000006</v>
      </c>
      <c r="U18" s="49">
        <f t="shared" si="15"/>
        <v>4.509999999999999</v>
      </c>
      <c r="V18" s="49">
        <f t="shared" si="16"/>
        <v>2.9071900000000004</v>
      </c>
      <c r="W18" s="49">
        <f t="shared" si="17"/>
        <v>0.9899999999999985</v>
      </c>
    </row>
    <row r="19" spans="1:23" ht="28.5" customHeight="1">
      <c r="A19" s="5">
        <v>17</v>
      </c>
      <c r="B19" s="6" t="s">
        <v>41</v>
      </c>
      <c r="C19" s="6" t="s">
        <v>42</v>
      </c>
      <c r="D19" s="7">
        <v>0.2</v>
      </c>
      <c r="E19" s="8">
        <v>20.5</v>
      </c>
      <c r="F19" s="9">
        <f t="shared" si="9"/>
        <v>20.5</v>
      </c>
      <c r="G19" s="10">
        <v>0.3</v>
      </c>
      <c r="H19" s="10">
        <v>0</v>
      </c>
      <c r="I19" s="39">
        <v>0.5</v>
      </c>
      <c r="J19" s="10">
        <v>0.1</v>
      </c>
      <c r="K19" s="10">
        <v>0</v>
      </c>
      <c r="L19" s="40">
        <v>1.7</v>
      </c>
      <c r="M19" s="40">
        <v>1.7</v>
      </c>
      <c r="N19" s="41">
        <v>0.72</v>
      </c>
      <c r="O19" s="41">
        <v>0.8</v>
      </c>
      <c r="P19" s="42">
        <f t="shared" si="10"/>
        <v>1.04</v>
      </c>
      <c r="Q19" s="49">
        <f t="shared" si="11"/>
        <v>0.8</v>
      </c>
      <c r="R19" s="49">
        <f t="shared" si="12"/>
        <v>0.8</v>
      </c>
      <c r="S19" s="49">
        <f t="shared" si="13"/>
        <v>0.6441100000000001</v>
      </c>
      <c r="T19" s="49">
        <f t="shared" si="14"/>
        <v>1.6400000000000003</v>
      </c>
      <c r="U19" s="49">
        <f t="shared" si="15"/>
        <v>17.4824</v>
      </c>
      <c r="V19" s="49">
        <f t="shared" si="16"/>
        <v>10.835890000000003</v>
      </c>
      <c r="W19" s="49">
        <f t="shared" si="17"/>
        <v>4.362399999999995</v>
      </c>
    </row>
    <row r="20" spans="1:23" ht="28.5" customHeight="1">
      <c r="A20" s="5">
        <v>18</v>
      </c>
      <c r="B20" s="6" t="s">
        <v>43</v>
      </c>
      <c r="C20" s="6" t="s">
        <v>44</v>
      </c>
      <c r="D20" s="7">
        <v>0.2</v>
      </c>
      <c r="E20" s="8">
        <v>7.5</v>
      </c>
      <c r="F20" s="9">
        <f t="shared" si="9"/>
        <v>7.5</v>
      </c>
      <c r="G20" s="10">
        <v>0.3</v>
      </c>
      <c r="H20" s="10">
        <v>0</v>
      </c>
      <c r="I20" s="39">
        <v>0.5</v>
      </c>
      <c r="J20" s="10">
        <v>0.1</v>
      </c>
      <c r="K20" s="10">
        <v>0</v>
      </c>
      <c r="L20" s="40">
        <v>1.7</v>
      </c>
      <c r="M20" s="40">
        <v>1.7</v>
      </c>
      <c r="N20" s="41">
        <v>1.06</v>
      </c>
      <c r="O20" s="41">
        <v>1.03</v>
      </c>
      <c r="P20" s="42">
        <f t="shared" si="10"/>
        <v>0.7549999999999999</v>
      </c>
      <c r="Q20" s="49">
        <f t="shared" si="11"/>
        <v>0.8</v>
      </c>
      <c r="R20" s="49">
        <f t="shared" si="12"/>
        <v>0.8</v>
      </c>
      <c r="S20" s="49">
        <f t="shared" si="13"/>
        <v>0.23565000000000003</v>
      </c>
      <c r="T20" s="49">
        <f t="shared" si="14"/>
        <v>0.6000000000000001</v>
      </c>
      <c r="U20" s="49">
        <f t="shared" si="15"/>
        <v>4.64325</v>
      </c>
      <c r="V20" s="49">
        <f t="shared" si="16"/>
        <v>3.8076000000000003</v>
      </c>
      <c r="W20" s="49">
        <f t="shared" si="17"/>
        <v>-3.3306690738754696E-16</v>
      </c>
    </row>
    <row r="21" spans="1:23" ht="28.5" customHeight="1">
      <c r="A21" s="5">
        <v>19</v>
      </c>
      <c r="B21" s="6" t="s">
        <v>44</v>
      </c>
      <c r="C21" s="6" t="s">
        <v>45</v>
      </c>
      <c r="D21" s="7">
        <v>0.2</v>
      </c>
      <c r="E21" s="8">
        <v>7.5</v>
      </c>
      <c r="F21" s="9">
        <f t="shared" si="9"/>
        <v>7.5</v>
      </c>
      <c r="G21" s="10">
        <v>0.3</v>
      </c>
      <c r="H21" s="10">
        <v>0</v>
      </c>
      <c r="I21" s="39">
        <v>0.5</v>
      </c>
      <c r="J21" s="10">
        <v>0.1</v>
      </c>
      <c r="K21" s="10">
        <v>0</v>
      </c>
      <c r="L21" s="40">
        <v>1.7</v>
      </c>
      <c r="M21" s="40">
        <v>1.7</v>
      </c>
      <c r="N21" s="41">
        <v>1.03</v>
      </c>
      <c r="O21" s="41">
        <v>1</v>
      </c>
      <c r="P21" s="42">
        <f t="shared" si="10"/>
        <v>0.7849999999999999</v>
      </c>
      <c r="Q21" s="49">
        <f t="shared" si="11"/>
        <v>0.8</v>
      </c>
      <c r="R21" s="49">
        <f t="shared" si="12"/>
        <v>0.8</v>
      </c>
      <c r="S21" s="49">
        <f t="shared" si="13"/>
        <v>0.23565000000000003</v>
      </c>
      <c r="T21" s="49">
        <f t="shared" si="14"/>
        <v>0.6000000000000001</v>
      </c>
      <c r="U21" s="49">
        <f t="shared" si="15"/>
        <v>4.82775</v>
      </c>
      <c r="V21" s="49">
        <f t="shared" si="16"/>
        <v>3.9921</v>
      </c>
      <c r="W21" s="49">
        <f t="shared" si="17"/>
        <v>-3.3306690738754696E-16</v>
      </c>
    </row>
    <row r="22" spans="1:23" ht="28.5" customHeight="1">
      <c r="A22" s="5">
        <v>20</v>
      </c>
      <c r="B22" s="6" t="s">
        <v>45</v>
      </c>
      <c r="C22" s="6" t="s">
        <v>46</v>
      </c>
      <c r="D22" s="7">
        <v>0.2</v>
      </c>
      <c r="E22" s="8">
        <v>9.5</v>
      </c>
      <c r="F22" s="9">
        <f t="shared" si="9"/>
        <v>9.5</v>
      </c>
      <c r="G22" s="10">
        <v>0.3</v>
      </c>
      <c r="H22" s="10">
        <v>0</v>
      </c>
      <c r="I22" s="39">
        <v>0.5</v>
      </c>
      <c r="J22" s="10">
        <v>0.1</v>
      </c>
      <c r="K22" s="10">
        <v>0</v>
      </c>
      <c r="L22" s="40">
        <v>1.7</v>
      </c>
      <c r="M22" s="40">
        <v>1.7</v>
      </c>
      <c r="N22" s="41">
        <v>1</v>
      </c>
      <c r="O22" s="41">
        <v>0.96</v>
      </c>
      <c r="P22" s="42">
        <f t="shared" si="10"/>
        <v>0.82</v>
      </c>
      <c r="Q22" s="49">
        <f t="shared" si="11"/>
        <v>0.8</v>
      </c>
      <c r="R22" s="49">
        <f t="shared" si="12"/>
        <v>0.8</v>
      </c>
      <c r="S22" s="49">
        <f t="shared" si="13"/>
        <v>0.29849000000000003</v>
      </c>
      <c r="T22" s="49">
        <f t="shared" si="14"/>
        <v>0.7600000000000001</v>
      </c>
      <c r="U22" s="49">
        <f t="shared" si="15"/>
        <v>6.3877999999999995</v>
      </c>
      <c r="V22" s="49">
        <f t="shared" si="16"/>
        <v>5.021510000000001</v>
      </c>
      <c r="W22" s="49">
        <f t="shared" si="17"/>
        <v>0.3077999999999983</v>
      </c>
    </row>
    <row r="23" spans="1:23" ht="28.5" customHeight="1">
      <c r="A23" s="5">
        <v>21</v>
      </c>
      <c r="B23" s="6" t="s">
        <v>46</v>
      </c>
      <c r="C23" s="6" t="s">
        <v>47</v>
      </c>
      <c r="D23" s="7">
        <v>0.2</v>
      </c>
      <c r="E23" s="8">
        <v>0.65</v>
      </c>
      <c r="F23" s="9">
        <f t="shared" si="9"/>
        <v>0.65</v>
      </c>
      <c r="G23" s="10">
        <v>0.3</v>
      </c>
      <c r="H23" s="10">
        <v>0</v>
      </c>
      <c r="I23" s="39">
        <v>0.5</v>
      </c>
      <c r="J23" s="10">
        <v>0.1</v>
      </c>
      <c r="K23" s="10">
        <v>0</v>
      </c>
      <c r="L23" s="40">
        <v>1.7</v>
      </c>
      <c r="M23" s="40">
        <v>1.7</v>
      </c>
      <c r="N23" s="41">
        <v>0.96</v>
      </c>
      <c r="O23" s="41">
        <v>0.96</v>
      </c>
      <c r="P23" s="42">
        <f t="shared" si="10"/>
        <v>0.84</v>
      </c>
      <c r="Q23" s="49">
        <f t="shared" si="11"/>
        <v>0.8</v>
      </c>
      <c r="R23" s="49">
        <f t="shared" si="12"/>
        <v>0.8</v>
      </c>
      <c r="S23" s="49">
        <f t="shared" si="13"/>
        <v>0.020423000000000004</v>
      </c>
      <c r="T23" s="49">
        <f t="shared" si="14"/>
        <v>0.05200000000000001</v>
      </c>
      <c r="U23" s="49">
        <f t="shared" si="15"/>
        <v>0.44772</v>
      </c>
      <c r="V23" s="49">
        <f t="shared" si="16"/>
        <v>0.3435770000000001</v>
      </c>
      <c r="W23" s="49">
        <f t="shared" si="17"/>
        <v>0.031719999999999915</v>
      </c>
    </row>
    <row r="24" spans="1:23" ht="28.5" customHeight="1">
      <c r="A24" s="5">
        <v>22</v>
      </c>
      <c r="B24" s="6" t="s">
        <v>47</v>
      </c>
      <c r="C24" s="6" t="s">
        <v>42</v>
      </c>
      <c r="D24" s="7">
        <v>0.2</v>
      </c>
      <c r="E24" s="8">
        <v>1</v>
      </c>
      <c r="F24" s="9">
        <f t="shared" si="9"/>
        <v>1</v>
      </c>
      <c r="G24" s="10">
        <v>0.3</v>
      </c>
      <c r="H24" s="10">
        <v>0</v>
      </c>
      <c r="I24" s="39">
        <v>0.5</v>
      </c>
      <c r="J24" s="10">
        <v>0.1</v>
      </c>
      <c r="K24" s="10">
        <v>0</v>
      </c>
      <c r="L24" s="40">
        <v>1.7</v>
      </c>
      <c r="M24" s="40">
        <v>1.7</v>
      </c>
      <c r="N24" s="41">
        <v>0.8</v>
      </c>
      <c r="O24" s="41">
        <v>0.8</v>
      </c>
      <c r="P24" s="42">
        <f t="shared" si="10"/>
        <v>0.9999999999999999</v>
      </c>
      <c r="Q24" s="49">
        <f t="shared" si="11"/>
        <v>0.8</v>
      </c>
      <c r="R24" s="49">
        <f t="shared" si="12"/>
        <v>0.8</v>
      </c>
      <c r="S24" s="49">
        <f t="shared" si="13"/>
        <v>0.031420000000000003</v>
      </c>
      <c r="T24" s="49">
        <f t="shared" si="14"/>
        <v>0.08000000000000002</v>
      </c>
      <c r="U24" s="49">
        <f t="shared" si="15"/>
        <v>0.8199999999999998</v>
      </c>
      <c r="V24" s="49">
        <f t="shared" si="16"/>
        <v>0.52858</v>
      </c>
      <c r="W24" s="49">
        <f t="shared" si="17"/>
        <v>0.17999999999999977</v>
      </c>
    </row>
    <row r="25" spans="1:23" ht="28.5" customHeight="1">
      <c r="A25" s="5">
        <v>23</v>
      </c>
      <c r="B25" s="6" t="s">
        <v>48</v>
      </c>
      <c r="C25" s="6" t="s">
        <v>49</v>
      </c>
      <c r="D25" s="7">
        <v>0.3</v>
      </c>
      <c r="E25" s="8">
        <v>2.15</v>
      </c>
      <c r="F25" s="9">
        <f aca="true" t="shared" si="18" ref="F25:F35">E25</f>
        <v>2.15</v>
      </c>
      <c r="G25" s="10">
        <v>0.3</v>
      </c>
      <c r="H25" s="10">
        <v>0</v>
      </c>
      <c r="I25" s="39">
        <v>0.5</v>
      </c>
      <c r="J25" s="10">
        <v>0.1</v>
      </c>
      <c r="K25" s="10">
        <v>0</v>
      </c>
      <c r="L25" s="40">
        <v>1.4</v>
      </c>
      <c r="M25" s="40">
        <v>1.4</v>
      </c>
      <c r="N25" s="41">
        <v>-0.13</v>
      </c>
      <c r="O25" s="41">
        <v>-0.13</v>
      </c>
      <c r="P25" s="42">
        <f t="shared" si="10"/>
        <v>1.63</v>
      </c>
      <c r="Q25" s="49">
        <f t="shared" si="11"/>
        <v>0.8999999999999999</v>
      </c>
      <c r="R25" s="49">
        <f t="shared" si="12"/>
        <v>0.8999999999999999</v>
      </c>
      <c r="S25" s="49">
        <f t="shared" si="13"/>
        <v>0.15199424999999997</v>
      </c>
      <c r="T25" s="49">
        <f t="shared" si="14"/>
        <v>0.19349999999999998</v>
      </c>
      <c r="U25" s="49">
        <f t="shared" si="15"/>
        <v>3.232901249999999</v>
      </c>
      <c r="V25" s="49">
        <f t="shared" si="16"/>
        <v>1.3960057499999996</v>
      </c>
      <c r="W25" s="49">
        <f t="shared" si="17"/>
        <v>1.4914012499999993</v>
      </c>
    </row>
    <row r="26" spans="1:23" ht="28.5" customHeight="1">
      <c r="A26" s="5">
        <v>24</v>
      </c>
      <c r="B26" s="6" t="s">
        <v>48</v>
      </c>
      <c r="C26" s="6" t="s">
        <v>50</v>
      </c>
      <c r="D26" s="7">
        <v>0.3</v>
      </c>
      <c r="E26" s="8">
        <v>4.58</v>
      </c>
      <c r="F26" s="9">
        <f t="shared" si="18"/>
        <v>4.58</v>
      </c>
      <c r="G26" s="10">
        <v>0.3</v>
      </c>
      <c r="H26" s="10">
        <v>0</v>
      </c>
      <c r="I26" s="39">
        <v>0.5</v>
      </c>
      <c r="J26" s="10">
        <v>0.1</v>
      </c>
      <c r="K26" s="10">
        <v>0</v>
      </c>
      <c r="L26" s="40">
        <v>1.4</v>
      </c>
      <c r="M26" s="40">
        <v>1.4</v>
      </c>
      <c r="N26" s="41">
        <v>-0.13</v>
      </c>
      <c r="O26" s="41">
        <v>-0.55</v>
      </c>
      <c r="P26" s="42">
        <f t="shared" si="10"/>
        <v>1.8399999999999999</v>
      </c>
      <c r="Q26" s="49">
        <f t="shared" si="11"/>
        <v>0.8999999999999999</v>
      </c>
      <c r="R26" s="49">
        <f t="shared" si="12"/>
        <v>0.8999999999999999</v>
      </c>
      <c r="S26" s="49">
        <f t="shared" si="13"/>
        <v>0.3237831</v>
      </c>
      <c r="T26" s="49">
        <f t="shared" si="14"/>
        <v>0.4122</v>
      </c>
      <c r="U26" s="49">
        <f t="shared" si="15"/>
        <v>7.774091999999998</v>
      </c>
      <c r="V26" s="49">
        <f t="shared" si="16"/>
        <v>2.973816899999999</v>
      </c>
      <c r="W26" s="49">
        <f t="shared" si="17"/>
        <v>4.064291999999998</v>
      </c>
    </row>
    <row r="27" spans="1:23" ht="28.5" customHeight="1">
      <c r="A27" s="5">
        <v>25</v>
      </c>
      <c r="B27" s="6" t="s">
        <v>48</v>
      </c>
      <c r="C27" s="6" t="s">
        <v>51</v>
      </c>
      <c r="D27" s="7">
        <v>0.3</v>
      </c>
      <c r="E27" s="8">
        <v>27</v>
      </c>
      <c r="F27" s="9">
        <f t="shared" si="18"/>
        <v>27</v>
      </c>
      <c r="G27" s="10">
        <v>0.3</v>
      </c>
      <c r="H27" s="10">
        <v>0</v>
      </c>
      <c r="I27" s="39">
        <v>0.5</v>
      </c>
      <c r="J27" s="10">
        <v>0.1</v>
      </c>
      <c r="K27" s="10">
        <v>0</v>
      </c>
      <c r="L27" s="40">
        <v>1.4</v>
      </c>
      <c r="M27" s="40">
        <v>1.4</v>
      </c>
      <c r="N27" s="41">
        <v>-0.13</v>
      </c>
      <c r="O27" s="41">
        <v>-0.02</v>
      </c>
      <c r="P27" s="42">
        <f t="shared" si="10"/>
        <v>1.575</v>
      </c>
      <c r="Q27" s="49">
        <f t="shared" si="11"/>
        <v>0.8999999999999999</v>
      </c>
      <c r="R27" s="49">
        <f t="shared" si="12"/>
        <v>0.8999999999999999</v>
      </c>
      <c r="S27" s="49">
        <f t="shared" si="13"/>
        <v>1.9087649999999998</v>
      </c>
      <c r="T27" s="49">
        <f t="shared" si="14"/>
        <v>2.4299999999999997</v>
      </c>
      <c r="U27" s="49">
        <f t="shared" si="15"/>
        <v>39.22931249999999</v>
      </c>
      <c r="V27" s="49">
        <f t="shared" si="16"/>
        <v>17.531234999999995</v>
      </c>
      <c r="W27" s="49">
        <f t="shared" si="17"/>
        <v>17.359312499999998</v>
      </c>
    </row>
    <row r="28" spans="1:23" ht="28.5" customHeight="1">
      <c r="A28" s="5">
        <v>26</v>
      </c>
      <c r="B28" s="6" t="s">
        <v>51</v>
      </c>
      <c r="C28" s="6" t="s">
        <v>52</v>
      </c>
      <c r="D28" s="7">
        <v>0.3</v>
      </c>
      <c r="E28" s="8">
        <v>14</v>
      </c>
      <c r="F28" s="9">
        <f t="shared" si="18"/>
        <v>14</v>
      </c>
      <c r="G28" s="10">
        <v>0.3</v>
      </c>
      <c r="H28" s="10">
        <v>0</v>
      </c>
      <c r="I28" s="39">
        <v>0.5</v>
      </c>
      <c r="J28" s="10">
        <v>0.1</v>
      </c>
      <c r="K28" s="10">
        <v>0</v>
      </c>
      <c r="L28" s="40">
        <v>1.4</v>
      </c>
      <c r="M28" s="40">
        <v>1.4</v>
      </c>
      <c r="N28" s="41">
        <v>-0.02</v>
      </c>
      <c r="O28" s="41">
        <v>0.12</v>
      </c>
      <c r="P28" s="42">
        <f t="shared" si="10"/>
        <v>1.45</v>
      </c>
      <c r="Q28" s="49">
        <f t="shared" si="11"/>
        <v>0.8999999999999999</v>
      </c>
      <c r="R28" s="49">
        <f t="shared" si="12"/>
        <v>0.8999999999999999</v>
      </c>
      <c r="S28" s="49">
        <f t="shared" si="13"/>
        <v>0.9897299999999999</v>
      </c>
      <c r="T28" s="49">
        <f t="shared" si="14"/>
        <v>1.26</v>
      </c>
      <c r="U28" s="49">
        <f t="shared" si="15"/>
        <v>18.72675</v>
      </c>
      <c r="V28" s="49">
        <f t="shared" si="16"/>
        <v>9.090269999999999</v>
      </c>
      <c r="W28" s="49">
        <f t="shared" si="17"/>
        <v>7.386750000000001</v>
      </c>
    </row>
    <row r="29" spans="1:23" ht="28.5" customHeight="1">
      <c r="A29" s="5">
        <v>27</v>
      </c>
      <c r="B29" s="6" t="s">
        <v>52</v>
      </c>
      <c r="C29" s="6" t="s">
        <v>53</v>
      </c>
      <c r="D29" s="7">
        <v>0.3</v>
      </c>
      <c r="E29" s="8">
        <v>6</v>
      </c>
      <c r="F29" s="9">
        <f t="shared" si="18"/>
        <v>6</v>
      </c>
      <c r="G29" s="10">
        <v>0.3</v>
      </c>
      <c r="H29" s="10">
        <v>0</v>
      </c>
      <c r="I29" s="39">
        <v>0.5</v>
      </c>
      <c r="J29" s="10">
        <v>0.1</v>
      </c>
      <c r="K29" s="10">
        <v>0</v>
      </c>
      <c r="L29" s="40">
        <v>1.4</v>
      </c>
      <c r="M29" s="40">
        <v>1.4</v>
      </c>
      <c r="N29" s="41">
        <v>0.12</v>
      </c>
      <c r="O29" s="41">
        <v>0.15</v>
      </c>
      <c r="P29" s="42">
        <f t="shared" si="10"/>
        <v>1.365</v>
      </c>
      <c r="Q29" s="49">
        <f t="shared" si="11"/>
        <v>0.8999999999999999</v>
      </c>
      <c r="R29" s="49">
        <f t="shared" si="12"/>
        <v>0.8999999999999999</v>
      </c>
      <c r="S29" s="49">
        <f t="shared" si="13"/>
        <v>0.42416999999999994</v>
      </c>
      <c r="T29" s="49">
        <f t="shared" si="14"/>
        <v>0.54</v>
      </c>
      <c r="U29" s="49">
        <f t="shared" si="15"/>
        <v>7.555274999999999</v>
      </c>
      <c r="V29" s="49">
        <f t="shared" si="16"/>
        <v>3.8958299999999992</v>
      </c>
      <c r="W29" s="49">
        <f t="shared" si="17"/>
        <v>2.6952749999999996</v>
      </c>
    </row>
    <row r="30" spans="1:23" ht="28.5" customHeight="1">
      <c r="A30" s="5">
        <v>28</v>
      </c>
      <c r="B30" s="6" t="s">
        <v>53</v>
      </c>
      <c r="C30" s="6" t="s">
        <v>54</v>
      </c>
      <c r="D30" s="7">
        <v>0.3</v>
      </c>
      <c r="E30" s="8">
        <v>19</v>
      </c>
      <c r="F30" s="9">
        <f t="shared" si="18"/>
        <v>19</v>
      </c>
      <c r="G30" s="10">
        <v>0.3</v>
      </c>
      <c r="H30" s="10">
        <v>0</v>
      </c>
      <c r="I30" s="39">
        <v>0.5</v>
      </c>
      <c r="J30" s="10">
        <v>0.1</v>
      </c>
      <c r="K30" s="10">
        <v>0</v>
      </c>
      <c r="L30" s="40">
        <v>1.4</v>
      </c>
      <c r="M30" s="40">
        <v>1.4</v>
      </c>
      <c r="N30" s="41">
        <v>0.15</v>
      </c>
      <c r="O30" s="41">
        <v>0.23</v>
      </c>
      <c r="P30" s="42">
        <f t="shared" si="10"/>
        <v>1.31</v>
      </c>
      <c r="Q30" s="49">
        <f t="shared" si="11"/>
        <v>0.8999999999999999</v>
      </c>
      <c r="R30" s="49">
        <f t="shared" si="12"/>
        <v>0.8999999999999999</v>
      </c>
      <c r="S30" s="49">
        <f t="shared" si="13"/>
        <v>1.343205</v>
      </c>
      <c r="T30" s="49">
        <f t="shared" si="14"/>
        <v>1.71</v>
      </c>
      <c r="U30" s="49">
        <f t="shared" si="15"/>
        <v>22.961024999999996</v>
      </c>
      <c r="V30" s="49">
        <f t="shared" si="16"/>
        <v>12.336794999999997</v>
      </c>
      <c r="W30" s="49">
        <f t="shared" si="17"/>
        <v>7.571025</v>
      </c>
    </row>
    <row r="31" spans="1:23" ht="28.5" customHeight="1">
      <c r="A31" s="5">
        <v>29</v>
      </c>
      <c r="B31" s="6" t="s">
        <v>54</v>
      </c>
      <c r="C31" s="6" t="s">
        <v>55</v>
      </c>
      <c r="D31" s="7">
        <v>0.3</v>
      </c>
      <c r="E31" s="8">
        <v>19</v>
      </c>
      <c r="F31" s="9">
        <f t="shared" si="18"/>
        <v>19</v>
      </c>
      <c r="G31" s="10">
        <v>0.3</v>
      </c>
      <c r="H31" s="10">
        <v>0</v>
      </c>
      <c r="I31" s="39">
        <v>0.5</v>
      </c>
      <c r="J31" s="10">
        <v>0.1</v>
      </c>
      <c r="K31" s="10">
        <v>0</v>
      </c>
      <c r="L31" s="40">
        <v>1.4</v>
      </c>
      <c r="M31" s="40">
        <v>1.4</v>
      </c>
      <c r="N31" s="41">
        <v>0.23</v>
      </c>
      <c r="O31" s="41">
        <v>0.31</v>
      </c>
      <c r="P31" s="42">
        <f t="shared" si="10"/>
        <v>1.23</v>
      </c>
      <c r="Q31" s="49">
        <f t="shared" si="11"/>
        <v>0.8999999999999999</v>
      </c>
      <c r="R31" s="49">
        <f t="shared" si="12"/>
        <v>0.8999999999999999</v>
      </c>
      <c r="S31" s="49">
        <f t="shared" si="13"/>
        <v>1.343205</v>
      </c>
      <c r="T31" s="49">
        <f t="shared" si="14"/>
        <v>1.71</v>
      </c>
      <c r="U31" s="49">
        <f t="shared" si="15"/>
        <v>21.558825</v>
      </c>
      <c r="V31" s="49">
        <f t="shared" si="16"/>
        <v>12.336794999999997</v>
      </c>
      <c r="W31" s="49">
        <f t="shared" si="17"/>
        <v>6.168825000000002</v>
      </c>
    </row>
    <row r="32" spans="1:23" ht="28.5" customHeight="1">
      <c r="A32" s="5">
        <v>30</v>
      </c>
      <c r="B32" s="6" t="s">
        <v>55</v>
      </c>
      <c r="C32" s="6" t="s">
        <v>56</v>
      </c>
      <c r="D32" s="7">
        <v>0.3</v>
      </c>
      <c r="E32" s="8">
        <v>28</v>
      </c>
      <c r="F32" s="9">
        <f t="shared" si="18"/>
        <v>28</v>
      </c>
      <c r="G32" s="10">
        <v>0.3</v>
      </c>
      <c r="H32" s="10">
        <v>0</v>
      </c>
      <c r="I32" s="39">
        <v>0.5</v>
      </c>
      <c r="J32" s="10">
        <v>0.1</v>
      </c>
      <c r="K32" s="10">
        <v>0</v>
      </c>
      <c r="L32" s="40">
        <v>1.4</v>
      </c>
      <c r="M32" s="40">
        <v>1.4</v>
      </c>
      <c r="N32" s="41">
        <v>0.31</v>
      </c>
      <c r="O32" s="41">
        <v>0.43</v>
      </c>
      <c r="P32" s="42">
        <f t="shared" si="10"/>
        <v>1.13</v>
      </c>
      <c r="Q32" s="49">
        <f t="shared" si="11"/>
        <v>0.8999999999999999</v>
      </c>
      <c r="R32" s="49">
        <f t="shared" si="12"/>
        <v>0.8999999999999999</v>
      </c>
      <c r="S32" s="49">
        <f t="shared" si="13"/>
        <v>1.9794599999999998</v>
      </c>
      <c r="T32" s="49">
        <f t="shared" si="14"/>
        <v>2.52</v>
      </c>
      <c r="U32" s="49">
        <f t="shared" si="15"/>
        <v>29.187899999999996</v>
      </c>
      <c r="V32" s="49">
        <f t="shared" si="16"/>
        <v>18.180539999999997</v>
      </c>
      <c r="W32" s="49">
        <f t="shared" si="17"/>
        <v>6.507899999999999</v>
      </c>
    </row>
    <row r="33" spans="1:23" ht="28.5" customHeight="1">
      <c r="A33" s="5">
        <v>31</v>
      </c>
      <c r="B33" s="6" t="s">
        <v>56</v>
      </c>
      <c r="C33" s="6" t="s">
        <v>57</v>
      </c>
      <c r="D33" s="7">
        <v>0.3</v>
      </c>
      <c r="E33" s="8">
        <v>7</v>
      </c>
      <c r="F33" s="9">
        <f t="shared" si="18"/>
        <v>7</v>
      </c>
      <c r="G33" s="10">
        <v>0.3</v>
      </c>
      <c r="H33" s="10">
        <v>0</v>
      </c>
      <c r="I33" s="39">
        <v>0.5</v>
      </c>
      <c r="J33" s="10">
        <v>0.1</v>
      </c>
      <c r="K33" s="10">
        <v>0</v>
      </c>
      <c r="L33" s="40">
        <v>1.4</v>
      </c>
      <c r="M33" s="40">
        <v>1.4</v>
      </c>
      <c r="N33" s="41">
        <v>0.43</v>
      </c>
      <c r="O33" s="41">
        <v>0.4</v>
      </c>
      <c r="P33" s="42">
        <f t="shared" si="10"/>
        <v>1.085</v>
      </c>
      <c r="Q33" s="49">
        <f t="shared" si="11"/>
        <v>0.8999999999999999</v>
      </c>
      <c r="R33" s="49">
        <f t="shared" si="12"/>
        <v>0.8999999999999999</v>
      </c>
      <c r="S33" s="49">
        <f t="shared" si="13"/>
        <v>0.49486499999999994</v>
      </c>
      <c r="T33" s="49">
        <f t="shared" si="14"/>
        <v>0.63</v>
      </c>
      <c r="U33" s="49">
        <f t="shared" si="15"/>
        <v>7.006387499999999</v>
      </c>
      <c r="V33" s="49">
        <f t="shared" si="16"/>
        <v>4.545134999999999</v>
      </c>
      <c r="W33" s="49">
        <f t="shared" si="17"/>
        <v>1.3363874999999998</v>
      </c>
    </row>
    <row r="34" spans="1:23" ht="28.5" customHeight="1">
      <c r="A34" s="5">
        <v>32</v>
      </c>
      <c r="B34" s="6" t="s">
        <v>57</v>
      </c>
      <c r="C34" s="6" t="s">
        <v>50</v>
      </c>
      <c r="D34" s="7">
        <v>0.3</v>
      </c>
      <c r="E34" s="8">
        <v>2.39</v>
      </c>
      <c r="F34" s="9">
        <f t="shared" si="18"/>
        <v>2.39</v>
      </c>
      <c r="G34" s="10">
        <v>0.3</v>
      </c>
      <c r="H34" s="10">
        <v>0</v>
      </c>
      <c r="I34" s="39">
        <v>0.5</v>
      </c>
      <c r="J34" s="10">
        <v>0.1</v>
      </c>
      <c r="K34" s="10">
        <v>0</v>
      </c>
      <c r="L34" s="40">
        <v>1.4</v>
      </c>
      <c r="M34" s="40">
        <v>1.4</v>
      </c>
      <c r="N34" s="41">
        <v>0.4</v>
      </c>
      <c r="O34" s="41">
        <v>0.4</v>
      </c>
      <c r="P34" s="42">
        <f t="shared" si="10"/>
        <v>1.0999999999999999</v>
      </c>
      <c r="Q34" s="49">
        <f t="shared" si="11"/>
        <v>0.8999999999999999</v>
      </c>
      <c r="R34" s="49">
        <f t="shared" si="12"/>
        <v>0.8999999999999999</v>
      </c>
      <c r="S34" s="49">
        <f t="shared" si="13"/>
        <v>0.16896105</v>
      </c>
      <c r="T34" s="49">
        <f t="shared" si="14"/>
        <v>0.2151</v>
      </c>
      <c r="U34" s="49">
        <f t="shared" si="15"/>
        <v>2.425252499999999</v>
      </c>
      <c r="V34" s="49">
        <f t="shared" si="16"/>
        <v>1.5518389499999996</v>
      </c>
      <c r="W34" s="49">
        <f t="shared" si="17"/>
        <v>0.48935249999999947</v>
      </c>
    </row>
    <row r="35" spans="1:23" ht="28.5" customHeight="1">
      <c r="A35" s="5">
        <v>33</v>
      </c>
      <c r="B35" s="6" t="s">
        <v>50</v>
      </c>
      <c r="C35" s="6" t="s">
        <v>58</v>
      </c>
      <c r="D35" s="7">
        <v>0.2</v>
      </c>
      <c r="E35" s="8">
        <v>1.64</v>
      </c>
      <c r="F35" s="9">
        <f t="shared" si="18"/>
        <v>1.64</v>
      </c>
      <c r="G35" s="10">
        <v>0.3</v>
      </c>
      <c r="H35" s="10">
        <v>0</v>
      </c>
      <c r="I35" s="39">
        <v>0.5</v>
      </c>
      <c r="J35" s="10">
        <v>0.1</v>
      </c>
      <c r="K35" s="10">
        <v>0</v>
      </c>
      <c r="L35" s="40">
        <v>1.4</v>
      </c>
      <c r="M35" s="40">
        <v>1.4</v>
      </c>
      <c r="N35" s="41">
        <v>0.58</v>
      </c>
      <c r="O35" s="41">
        <v>0.58</v>
      </c>
      <c r="P35" s="42">
        <f t="shared" si="10"/>
        <v>0.9199999999999999</v>
      </c>
      <c r="Q35" s="49">
        <f t="shared" si="11"/>
        <v>0.8</v>
      </c>
      <c r="R35" s="49">
        <f t="shared" si="12"/>
        <v>0.8</v>
      </c>
      <c r="S35" s="49">
        <f t="shared" si="13"/>
        <v>0.0515288</v>
      </c>
      <c r="T35" s="49">
        <f t="shared" si="14"/>
        <v>0.1312</v>
      </c>
      <c r="U35" s="49">
        <f t="shared" si="15"/>
        <v>1.2372159999999999</v>
      </c>
      <c r="V35" s="49">
        <f t="shared" si="16"/>
        <v>0.8668712000000001</v>
      </c>
      <c r="W35" s="49">
        <f t="shared" si="17"/>
        <v>0.18761599999999978</v>
      </c>
    </row>
    <row r="36" spans="1:23" ht="28.5" customHeight="1">
      <c r="A36" s="5">
        <v>34</v>
      </c>
      <c r="B36" s="6" t="s">
        <v>59</v>
      </c>
      <c r="C36" s="6" t="s">
        <v>60</v>
      </c>
      <c r="D36" s="7">
        <v>0.2</v>
      </c>
      <c r="E36" s="8">
        <v>19.12</v>
      </c>
      <c r="F36" s="9">
        <f aca="true" t="shared" si="19" ref="F36:F46">E36</f>
        <v>19.12</v>
      </c>
      <c r="G36" s="10">
        <v>0.3</v>
      </c>
      <c r="H36" s="10">
        <v>0</v>
      </c>
      <c r="I36" s="39">
        <v>0.5</v>
      </c>
      <c r="J36" s="10">
        <v>0.1</v>
      </c>
      <c r="K36" s="10">
        <v>0</v>
      </c>
      <c r="L36" s="40">
        <v>1.7</v>
      </c>
      <c r="M36" s="40">
        <v>1.7</v>
      </c>
      <c r="N36" s="41">
        <v>0.75</v>
      </c>
      <c r="O36" s="41">
        <v>0.63</v>
      </c>
      <c r="P36" s="42">
        <f t="shared" si="10"/>
        <v>1.1099999999999999</v>
      </c>
      <c r="Q36" s="49">
        <f t="shared" si="11"/>
        <v>0.8</v>
      </c>
      <c r="R36" s="49">
        <f t="shared" si="12"/>
        <v>0.8</v>
      </c>
      <c r="S36" s="49">
        <f t="shared" si="13"/>
        <v>0.6007504000000001</v>
      </c>
      <c r="T36" s="49">
        <f t="shared" si="14"/>
        <v>1.5296000000000003</v>
      </c>
      <c r="U36" s="49">
        <f t="shared" si="15"/>
        <v>17.403023999999995</v>
      </c>
      <c r="V36" s="49">
        <f t="shared" si="16"/>
        <v>10.106449600000001</v>
      </c>
      <c r="W36" s="49">
        <f t="shared" si="17"/>
        <v>5.1662239999999935</v>
      </c>
    </row>
    <row r="37" spans="1:23" ht="28.5" customHeight="1">
      <c r="A37" s="5">
        <v>35</v>
      </c>
      <c r="B37" s="6" t="s">
        <v>60</v>
      </c>
      <c r="C37" s="6" t="s">
        <v>61</v>
      </c>
      <c r="D37" s="7">
        <v>0.2</v>
      </c>
      <c r="E37" s="8">
        <v>13.51</v>
      </c>
      <c r="F37" s="9">
        <f t="shared" si="19"/>
        <v>13.51</v>
      </c>
      <c r="G37" s="10">
        <v>0.3</v>
      </c>
      <c r="H37" s="10">
        <v>0</v>
      </c>
      <c r="I37" s="39">
        <v>0.5</v>
      </c>
      <c r="J37" s="10">
        <v>0.1</v>
      </c>
      <c r="K37" s="10">
        <v>0</v>
      </c>
      <c r="L37" s="40">
        <v>1.7</v>
      </c>
      <c r="M37" s="40">
        <v>1.7</v>
      </c>
      <c r="N37" s="41">
        <v>0.63</v>
      </c>
      <c r="O37" s="41">
        <v>0.55</v>
      </c>
      <c r="P37" s="42">
        <f t="shared" si="10"/>
        <v>1.21</v>
      </c>
      <c r="Q37" s="49">
        <f t="shared" si="11"/>
        <v>0.8</v>
      </c>
      <c r="R37" s="49">
        <f t="shared" si="12"/>
        <v>0.8</v>
      </c>
      <c r="S37" s="49">
        <f t="shared" si="13"/>
        <v>0.42448420000000003</v>
      </c>
      <c r="T37" s="49">
        <f t="shared" si="14"/>
        <v>1.0808000000000002</v>
      </c>
      <c r="U37" s="49">
        <f t="shared" si="15"/>
        <v>13.404621999999998</v>
      </c>
      <c r="V37" s="49">
        <f t="shared" si="16"/>
        <v>7.1411158000000015</v>
      </c>
      <c r="W37" s="49">
        <f t="shared" si="17"/>
        <v>4.758221999999996</v>
      </c>
    </row>
    <row r="38" spans="1:23" ht="28.5" customHeight="1">
      <c r="A38" s="5">
        <v>36</v>
      </c>
      <c r="B38" s="6" t="s">
        <v>61</v>
      </c>
      <c r="C38" s="6" t="s">
        <v>62</v>
      </c>
      <c r="D38" s="7">
        <v>0.2</v>
      </c>
      <c r="E38" s="8">
        <v>5.03</v>
      </c>
      <c r="F38" s="9">
        <f t="shared" si="19"/>
        <v>5.03</v>
      </c>
      <c r="G38" s="10">
        <v>0.3</v>
      </c>
      <c r="H38" s="10">
        <v>0</v>
      </c>
      <c r="I38" s="39">
        <v>0.5</v>
      </c>
      <c r="J38" s="10">
        <v>0.1</v>
      </c>
      <c r="K38" s="10">
        <v>0</v>
      </c>
      <c r="L38" s="40">
        <v>1.7</v>
      </c>
      <c r="M38" s="40">
        <v>1.7</v>
      </c>
      <c r="N38" s="41">
        <v>0.55</v>
      </c>
      <c r="O38" s="41">
        <v>0.53</v>
      </c>
      <c r="P38" s="42">
        <f t="shared" si="10"/>
        <v>1.26</v>
      </c>
      <c r="Q38" s="49">
        <f t="shared" si="11"/>
        <v>0.8</v>
      </c>
      <c r="R38" s="49">
        <f t="shared" si="12"/>
        <v>0.8</v>
      </c>
      <c r="S38" s="49">
        <f t="shared" si="13"/>
        <v>0.15804260000000003</v>
      </c>
      <c r="T38" s="49">
        <f t="shared" si="14"/>
        <v>0.4024000000000001</v>
      </c>
      <c r="U38" s="49">
        <f t="shared" si="15"/>
        <v>5.1969959999999995</v>
      </c>
      <c r="V38" s="49">
        <f t="shared" si="16"/>
        <v>2.6587574000000007</v>
      </c>
      <c r="W38" s="49">
        <f t="shared" si="17"/>
        <v>1.9777959999999988</v>
      </c>
    </row>
    <row r="39" spans="1:23" ht="28.5" customHeight="1">
      <c r="A39" s="5">
        <v>37</v>
      </c>
      <c r="B39" s="6" t="s">
        <v>41</v>
      </c>
      <c r="C39" s="6" t="s">
        <v>62</v>
      </c>
      <c r="D39" s="7">
        <v>0.2</v>
      </c>
      <c r="E39" s="8">
        <v>3.83</v>
      </c>
      <c r="F39" s="9">
        <f t="shared" si="19"/>
        <v>3.83</v>
      </c>
      <c r="G39" s="10">
        <v>0.3</v>
      </c>
      <c r="H39" s="10">
        <v>0</v>
      </c>
      <c r="I39" s="39">
        <v>0.5</v>
      </c>
      <c r="J39" s="10">
        <v>0.1</v>
      </c>
      <c r="K39" s="10">
        <v>0</v>
      </c>
      <c r="L39" s="40">
        <v>1.7</v>
      </c>
      <c r="M39" s="40">
        <v>1.7</v>
      </c>
      <c r="N39" s="41">
        <v>0.72</v>
      </c>
      <c r="O39" s="41">
        <v>0.53</v>
      </c>
      <c r="P39" s="42">
        <f t="shared" si="10"/>
        <v>1.175</v>
      </c>
      <c r="Q39" s="49">
        <f t="shared" si="11"/>
        <v>0.8</v>
      </c>
      <c r="R39" s="49">
        <f t="shared" si="12"/>
        <v>0.8</v>
      </c>
      <c r="S39" s="49">
        <f t="shared" si="13"/>
        <v>0.12033860000000002</v>
      </c>
      <c r="T39" s="49">
        <f t="shared" si="14"/>
        <v>0.30640000000000006</v>
      </c>
      <c r="U39" s="49">
        <f t="shared" si="15"/>
        <v>3.6902049999999997</v>
      </c>
      <c r="V39" s="49">
        <f t="shared" si="16"/>
        <v>2.0244614000000003</v>
      </c>
      <c r="W39" s="49">
        <f t="shared" si="17"/>
        <v>1.2390049999999995</v>
      </c>
    </row>
    <row r="40" spans="1:23" ht="28.5" customHeight="1">
      <c r="A40" s="5">
        <v>38</v>
      </c>
      <c r="B40" s="6" t="s">
        <v>62</v>
      </c>
      <c r="C40" s="6" t="s">
        <v>63</v>
      </c>
      <c r="D40" s="7">
        <v>0.2</v>
      </c>
      <c r="E40" s="8">
        <v>12.53</v>
      </c>
      <c r="F40" s="9">
        <f t="shared" si="19"/>
        <v>12.53</v>
      </c>
      <c r="G40" s="10">
        <v>0.3</v>
      </c>
      <c r="H40" s="10">
        <v>0</v>
      </c>
      <c r="I40" s="39">
        <v>0.5</v>
      </c>
      <c r="J40" s="10">
        <v>0.1</v>
      </c>
      <c r="K40" s="10">
        <v>0</v>
      </c>
      <c r="L40" s="40">
        <v>1.7</v>
      </c>
      <c r="M40" s="40">
        <v>1.7</v>
      </c>
      <c r="N40" s="41">
        <v>0.53</v>
      </c>
      <c r="O40" s="41">
        <v>0.5</v>
      </c>
      <c r="P40" s="42">
        <f t="shared" si="10"/>
        <v>1.2850000000000001</v>
      </c>
      <c r="Q40" s="49">
        <f t="shared" si="11"/>
        <v>0.8</v>
      </c>
      <c r="R40" s="49">
        <f t="shared" si="12"/>
        <v>0.8</v>
      </c>
      <c r="S40" s="49">
        <f t="shared" si="13"/>
        <v>0.3936926</v>
      </c>
      <c r="T40" s="49">
        <f t="shared" si="14"/>
        <v>1.0024000000000002</v>
      </c>
      <c r="U40" s="49">
        <f t="shared" si="15"/>
        <v>13.202861000000002</v>
      </c>
      <c r="V40" s="49">
        <f t="shared" si="16"/>
        <v>6.623107400000002</v>
      </c>
      <c r="W40" s="49">
        <f t="shared" si="17"/>
        <v>5.183661000000001</v>
      </c>
    </row>
    <row r="41" spans="1:23" ht="28.5" customHeight="1">
      <c r="A41" s="5">
        <v>39</v>
      </c>
      <c r="B41" s="6" t="s">
        <v>63</v>
      </c>
      <c r="C41" s="6" t="s">
        <v>50</v>
      </c>
      <c r="D41" s="7">
        <v>0.2</v>
      </c>
      <c r="E41" s="8">
        <v>1.05</v>
      </c>
      <c r="F41" s="9">
        <f t="shared" si="19"/>
        <v>1.05</v>
      </c>
      <c r="G41" s="10">
        <v>0.3</v>
      </c>
      <c r="H41" s="10">
        <v>0</v>
      </c>
      <c r="I41" s="39">
        <v>0.5</v>
      </c>
      <c r="J41" s="10">
        <v>0.1</v>
      </c>
      <c r="K41" s="10">
        <v>0</v>
      </c>
      <c r="L41" s="40">
        <v>1.7</v>
      </c>
      <c r="M41" s="40">
        <v>1.7</v>
      </c>
      <c r="N41" s="41">
        <v>0.5</v>
      </c>
      <c r="O41" s="41">
        <v>0.5</v>
      </c>
      <c r="P41" s="42">
        <f t="shared" si="10"/>
        <v>1.3</v>
      </c>
      <c r="Q41" s="49">
        <f t="shared" si="11"/>
        <v>0.8</v>
      </c>
      <c r="R41" s="49">
        <f t="shared" si="12"/>
        <v>0.8</v>
      </c>
      <c r="S41" s="49">
        <f t="shared" si="13"/>
        <v>0.032991000000000006</v>
      </c>
      <c r="T41" s="49">
        <f t="shared" si="14"/>
        <v>0.08400000000000002</v>
      </c>
      <c r="U41" s="49">
        <f t="shared" si="15"/>
        <v>1.1193</v>
      </c>
      <c r="V41" s="49">
        <f t="shared" si="16"/>
        <v>0.5550090000000001</v>
      </c>
      <c r="W41" s="49">
        <f t="shared" si="17"/>
        <v>0.44729999999999986</v>
      </c>
    </row>
    <row r="42" spans="1:23" ht="28.5" customHeight="1">
      <c r="A42" s="5">
        <v>40</v>
      </c>
      <c r="B42" s="6" t="s">
        <v>64</v>
      </c>
      <c r="C42" s="6" t="s">
        <v>65</v>
      </c>
      <c r="D42" s="7">
        <v>0.2</v>
      </c>
      <c r="E42" s="8">
        <v>12</v>
      </c>
      <c r="F42" s="9">
        <f t="shared" si="19"/>
        <v>12</v>
      </c>
      <c r="G42" s="10">
        <v>0.3</v>
      </c>
      <c r="H42" s="10">
        <v>0</v>
      </c>
      <c r="I42" s="39">
        <v>0.5</v>
      </c>
      <c r="J42" s="10">
        <v>0.1</v>
      </c>
      <c r="K42" s="10">
        <v>0</v>
      </c>
      <c r="L42" s="40">
        <v>1.7</v>
      </c>
      <c r="M42" s="40">
        <v>1.7</v>
      </c>
      <c r="N42" s="41">
        <v>0.79</v>
      </c>
      <c r="O42" s="41">
        <v>0.74</v>
      </c>
      <c r="P42" s="42">
        <f t="shared" si="10"/>
        <v>1.035</v>
      </c>
      <c r="Q42" s="49">
        <f t="shared" si="11"/>
        <v>0.8</v>
      </c>
      <c r="R42" s="49">
        <f t="shared" si="12"/>
        <v>0.8</v>
      </c>
      <c r="S42" s="49">
        <f t="shared" si="13"/>
        <v>0.37704000000000004</v>
      </c>
      <c r="T42" s="49">
        <f t="shared" si="14"/>
        <v>0.9600000000000002</v>
      </c>
      <c r="U42" s="49">
        <f t="shared" si="15"/>
        <v>10.184399999999998</v>
      </c>
      <c r="V42" s="49">
        <f t="shared" si="16"/>
        <v>6.3429600000000015</v>
      </c>
      <c r="W42" s="49">
        <f t="shared" si="17"/>
        <v>2.504399999999997</v>
      </c>
    </row>
    <row r="43" spans="1:23" ht="28.5" customHeight="1">
      <c r="A43" s="5">
        <v>41</v>
      </c>
      <c r="B43" s="6" t="s">
        <v>65</v>
      </c>
      <c r="C43" s="6" t="s">
        <v>66</v>
      </c>
      <c r="D43" s="7">
        <v>0.2</v>
      </c>
      <c r="E43" s="8">
        <v>12</v>
      </c>
      <c r="F43" s="9">
        <f t="shared" si="19"/>
        <v>12</v>
      </c>
      <c r="G43" s="10">
        <v>0.3</v>
      </c>
      <c r="H43" s="10">
        <v>0</v>
      </c>
      <c r="I43" s="39">
        <v>0.5</v>
      </c>
      <c r="J43" s="10">
        <v>0.1</v>
      </c>
      <c r="K43" s="10">
        <v>0</v>
      </c>
      <c r="L43" s="40">
        <v>1.7</v>
      </c>
      <c r="M43" s="40">
        <v>1.7</v>
      </c>
      <c r="N43" s="41">
        <v>0.74</v>
      </c>
      <c r="O43" s="41">
        <v>0.69</v>
      </c>
      <c r="P43" s="42">
        <f t="shared" si="10"/>
        <v>1.085</v>
      </c>
      <c r="Q43" s="49">
        <f t="shared" si="11"/>
        <v>0.8</v>
      </c>
      <c r="R43" s="49">
        <f t="shared" si="12"/>
        <v>0.8</v>
      </c>
      <c r="S43" s="49">
        <f t="shared" si="13"/>
        <v>0.37704000000000004</v>
      </c>
      <c r="T43" s="49">
        <f t="shared" si="14"/>
        <v>0.9600000000000002</v>
      </c>
      <c r="U43" s="49">
        <f t="shared" si="15"/>
        <v>10.6764</v>
      </c>
      <c r="V43" s="49">
        <f t="shared" si="16"/>
        <v>6.3429600000000015</v>
      </c>
      <c r="W43" s="49">
        <f t="shared" si="17"/>
        <v>2.9963999999999977</v>
      </c>
    </row>
    <row r="44" spans="1:23" ht="28.5" customHeight="1">
      <c r="A44" s="5">
        <v>42</v>
      </c>
      <c r="B44" s="6" t="s">
        <v>66</v>
      </c>
      <c r="C44" s="6" t="s">
        <v>67</v>
      </c>
      <c r="D44" s="7">
        <v>0.2</v>
      </c>
      <c r="E44" s="8">
        <v>5</v>
      </c>
      <c r="F44" s="9">
        <f t="shared" si="19"/>
        <v>5</v>
      </c>
      <c r="G44" s="10">
        <v>0.3</v>
      </c>
      <c r="H44" s="10">
        <v>0</v>
      </c>
      <c r="I44" s="39">
        <v>0.5</v>
      </c>
      <c r="J44" s="10">
        <v>0.1</v>
      </c>
      <c r="K44" s="10">
        <v>0</v>
      </c>
      <c r="L44" s="40">
        <v>1.7</v>
      </c>
      <c r="M44" s="40">
        <v>1.7</v>
      </c>
      <c r="N44" s="41">
        <v>0.69</v>
      </c>
      <c r="O44" s="41">
        <v>0.67</v>
      </c>
      <c r="P44" s="42">
        <f t="shared" si="10"/>
        <v>1.12</v>
      </c>
      <c r="Q44" s="49">
        <f t="shared" si="11"/>
        <v>0.8</v>
      </c>
      <c r="R44" s="49">
        <f t="shared" si="12"/>
        <v>0.8</v>
      </c>
      <c r="S44" s="49">
        <f t="shared" si="13"/>
        <v>0.15710000000000002</v>
      </c>
      <c r="T44" s="49">
        <f t="shared" si="14"/>
        <v>0.4000000000000001</v>
      </c>
      <c r="U44" s="49">
        <f t="shared" si="15"/>
        <v>4.592</v>
      </c>
      <c r="V44" s="49">
        <f t="shared" si="16"/>
        <v>2.642900000000001</v>
      </c>
      <c r="W44" s="49">
        <f t="shared" si="17"/>
        <v>1.3919999999999986</v>
      </c>
    </row>
    <row r="45" spans="1:23" ht="28.5" customHeight="1">
      <c r="A45" s="5">
        <v>43</v>
      </c>
      <c r="B45" s="6" t="s">
        <v>67</v>
      </c>
      <c r="C45" s="6" t="s">
        <v>68</v>
      </c>
      <c r="D45" s="7">
        <v>0.2</v>
      </c>
      <c r="E45" s="8">
        <v>13</v>
      </c>
      <c r="F45" s="9">
        <f t="shared" si="19"/>
        <v>13</v>
      </c>
      <c r="G45" s="10">
        <v>0.3</v>
      </c>
      <c r="H45" s="10">
        <v>0</v>
      </c>
      <c r="I45" s="39">
        <v>0.5</v>
      </c>
      <c r="J45" s="10">
        <v>0.1</v>
      </c>
      <c r="K45" s="10">
        <v>0</v>
      </c>
      <c r="L45" s="40">
        <v>1.7</v>
      </c>
      <c r="M45" s="40">
        <v>1.7</v>
      </c>
      <c r="N45" s="41">
        <v>0.67</v>
      </c>
      <c r="O45" s="41">
        <v>0.62</v>
      </c>
      <c r="P45" s="42">
        <f t="shared" si="10"/>
        <v>1.155</v>
      </c>
      <c r="Q45" s="49">
        <f t="shared" si="11"/>
        <v>0.8</v>
      </c>
      <c r="R45" s="49">
        <f t="shared" si="12"/>
        <v>0.8</v>
      </c>
      <c r="S45" s="49">
        <f t="shared" si="13"/>
        <v>0.40846000000000005</v>
      </c>
      <c r="T45" s="49">
        <f t="shared" si="14"/>
        <v>1.0400000000000003</v>
      </c>
      <c r="U45" s="49">
        <f t="shared" si="15"/>
        <v>12.312299999999999</v>
      </c>
      <c r="V45" s="49">
        <f t="shared" si="16"/>
        <v>6.871540000000002</v>
      </c>
      <c r="W45" s="49">
        <f t="shared" si="17"/>
        <v>3.9922999999999966</v>
      </c>
    </row>
    <row r="46" spans="1:23" ht="28.5" customHeight="1">
      <c r="A46" s="5">
        <v>44</v>
      </c>
      <c r="B46" s="6" t="s">
        <v>68</v>
      </c>
      <c r="C46" s="6" t="s">
        <v>69</v>
      </c>
      <c r="D46" s="7">
        <v>0.2</v>
      </c>
      <c r="E46" s="8">
        <v>10</v>
      </c>
      <c r="F46" s="9">
        <f t="shared" si="19"/>
        <v>10</v>
      </c>
      <c r="G46" s="10">
        <v>0.3</v>
      </c>
      <c r="H46" s="10">
        <v>0</v>
      </c>
      <c r="I46" s="39">
        <v>0.5</v>
      </c>
      <c r="J46" s="10">
        <v>0.1</v>
      </c>
      <c r="K46" s="10">
        <v>0</v>
      </c>
      <c r="L46" s="40">
        <v>1.7</v>
      </c>
      <c r="M46" s="40">
        <v>1.7</v>
      </c>
      <c r="N46" s="41">
        <v>0.62</v>
      </c>
      <c r="O46" s="41">
        <v>0.48</v>
      </c>
      <c r="P46" s="42">
        <f t="shared" si="10"/>
        <v>1.25</v>
      </c>
      <c r="Q46" s="49">
        <f t="shared" si="11"/>
        <v>0.8</v>
      </c>
      <c r="R46" s="49">
        <f t="shared" si="12"/>
        <v>0.8</v>
      </c>
      <c r="S46" s="49">
        <f t="shared" si="13"/>
        <v>0.31420000000000003</v>
      </c>
      <c r="T46" s="49">
        <f t="shared" si="14"/>
        <v>0.8000000000000002</v>
      </c>
      <c r="U46" s="49">
        <f t="shared" si="15"/>
        <v>10.25</v>
      </c>
      <c r="V46" s="49">
        <f t="shared" si="16"/>
        <v>5.285800000000002</v>
      </c>
      <c r="W46" s="49">
        <f t="shared" si="17"/>
        <v>3.8499999999999983</v>
      </c>
    </row>
    <row r="47" spans="1:23" ht="28.5" customHeight="1">
      <c r="A47" s="5">
        <v>45</v>
      </c>
      <c r="B47" s="25"/>
      <c r="C47" s="25"/>
      <c r="D47" s="7"/>
      <c r="E47" s="8"/>
      <c r="F47" s="9"/>
      <c r="G47" s="10"/>
      <c r="H47" s="10"/>
      <c r="I47" s="39"/>
      <c r="J47" s="10"/>
      <c r="K47" s="10"/>
      <c r="L47" s="43"/>
      <c r="M47" s="43"/>
      <c r="N47" s="41"/>
      <c r="O47" s="41"/>
      <c r="P47" s="42"/>
      <c r="Q47" s="49"/>
      <c r="R47" s="49"/>
      <c r="S47" s="50">
        <f>SUM(S14:S46)</f>
        <v>15.5019996</v>
      </c>
      <c r="T47" s="50">
        <f>SUM(T14:T46)</f>
        <v>27.849600000000002</v>
      </c>
      <c r="U47" s="50">
        <f>SUM(U14:U46)</f>
        <v>330.8402647499999</v>
      </c>
      <c r="V47" s="50">
        <f>SUM(V14:V46)</f>
        <v>190.9980504</v>
      </c>
      <c r="W47" s="50">
        <f>SUM(W14:W46)</f>
        <v>96.49061474999996</v>
      </c>
    </row>
    <row r="48" spans="1:23" ht="28.5" customHeight="1">
      <c r="A48" s="5">
        <v>46</v>
      </c>
      <c r="B48" s="17" t="s">
        <v>70</v>
      </c>
      <c r="C48" s="17"/>
      <c r="D48" s="18" t="s">
        <v>33</v>
      </c>
      <c r="E48" s="18"/>
      <c r="F48" s="26"/>
      <c r="G48" s="27"/>
      <c r="H48" s="27"/>
      <c r="I48" s="44"/>
      <c r="J48" s="10"/>
      <c r="K48" s="10"/>
      <c r="L48" s="43"/>
      <c r="M48" s="43"/>
      <c r="N48" s="41"/>
      <c r="O48" s="41"/>
      <c r="P48" s="42"/>
      <c r="Q48" s="49"/>
      <c r="R48" s="49"/>
      <c r="S48" s="49"/>
      <c r="T48" s="49"/>
      <c r="U48" s="49"/>
      <c r="V48" s="49"/>
      <c r="W48" s="49"/>
    </row>
    <row r="49" spans="1:23" ht="28.5" customHeight="1">
      <c r="A49" s="5">
        <v>47</v>
      </c>
      <c r="B49" s="20" t="s">
        <v>34</v>
      </c>
      <c r="C49" s="20"/>
      <c r="D49" s="18">
        <f>E14+E15+E16+E17+E18+E19+E20+E21+E22+E23+E24+E35+E36+E37+E38+E39+E40+E41+E42+E43+E44+E45+E46</f>
        <v>202.86000000000004</v>
      </c>
      <c r="E49" s="18"/>
      <c r="F49" s="26"/>
      <c r="G49" s="27"/>
      <c r="H49" s="27"/>
      <c r="I49" s="44"/>
      <c r="J49" s="45"/>
      <c r="K49" s="10"/>
      <c r="L49" s="43"/>
      <c r="M49" s="43"/>
      <c r="N49" s="41"/>
      <c r="O49" s="41"/>
      <c r="P49" s="42"/>
      <c r="Q49" s="49"/>
      <c r="R49" s="49"/>
      <c r="S49" s="49"/>
      <c r="T49" s="49"/>
      <c r="U49" s="49"/>
      <c r="V49" s="49"/>
      <c r="W49" s="49"/>
    </row>
    <row r="50" spans="1:23" ht="28.5" customHeight="1">
      <c r="A50" s="5">
        <v>48</v>
      </c>
      <c r="B50" s="21" t="s">
        <v>35</v>
      </c>
      <c r="C50" s="22"/>
      <c r="D50" s="18">
        <f>E25+E26+E27+E28+E29+E30+E31+E32+E33+E34</f>
        <v>129.12</v>
      </c>
      <c r="E50" s="18"/>
      <c r="F50" s="26"/>
      <c r="G50" s="27"/>
      <c r="H50" s="27"/>
      <c r="I50" s="44"/>
      <c r="J50" s="45"/>
      <c r="K50" s="10"/>
      <c r="L50" s="43"/>
      <c r="M50" s="43"/>
      <c r="N50" s="41"/>
      <c r="O50" s="41"/>
      <c r="P50" s="42"/>
      <c r="Q50" s="49"/>
      <c r="R50" s="49"/>
      <c r="S50" s="49"/>
      <c r="T50" s="49"/>
      <c r="U50" s="49"/>
      <c r="V50" s="49"/>
      <c r="W50" s="49"/>
    </row>
    <row r="51" spans="1:23" ht="28.5" customHeight="1">
      <c r="A51" s="5">
        <v>49</v>
      </c>
      <c r="B51" s="11" t="s">
        <v>71</v>
      </c>
      <c r="C51" s="12"/>
      <c r="D51" s="28">
        <v>1</v>
      </c>
      <c r="E51" s="29"/>
      <c r="F51" s="30" t="s">
        <v>72</v>
      </c>
      <c r="G51" s="30"/>
      <c r="H51" s="30"/>
      <c r="I51" s="30"/>
      <c r="J51" s="46"/>
      <c r="K51" s="10"/>
      <c r="L51" s="43"/>
      <c r="M51" s="43"/>
      <c r="N51" s="41"/>
      <c r="O51" s="41"/>
      <c r="P51" s="42"/>
      <c r="Q51" s="49"/>
      <c r="R51" s="49"/>
      <c r="S51" s="49"/>
      <c r="T51" s="49"/>
      <c r="U51" s="49"/>
      <c r="V51" s="49"/>
      <c r="W51" s="49"/>
    </row>
    <row r="52" spans="1:23" ht="28.5" customHeight="1">
      <c r="A52" s="5">
        <v>50</v>
      </c>
      <c r="B52" s="11" t="s">
        <v>73</v>
      </c>
      <c r="C52" s="12"/>
      <c r="D52" s="28">
        <v>1</v>
      </c>
      <c r="E52" s="29"/>
      <c r="F52" s="6" t="s">
        <v>74</v>
      </c>
      <c r="G52" s="6"/>
      <c r="H52" s="31">
        <v>2</v>
      </c>
      <c r="I52" s="31"/>
      <c r="J52" s="46"/>
      <c r="K52" s="10"/>
      <c r="L52" s="43"/>
      <c r="M52" s="43"/>
      <c r="N52" s="41"/>
      <c r="O52" s="41"/>
      <c r="P52" s="42"/>
      <c r="Q52" s="49"/>
      <c r="R52" s="49"/>
      <c r="S52" s="49"/>
      <c r="T52" s="49"/>
      <c r="U52" s="49"/>
      <c r="V52" s="49"/>
      <c r="W52" s="49"/>
    </row>
    <row r="53" spans="1:23" ht="28.5" customHeight="1">
      <c r="A53" s="5">
        <v>51</v>
      </c>
      <c r="B53" s="11" t="s">
        <v>31</v>
      </c>
      <c r="C53" s="12"/>
      <c r="D53" s="28">
        <v>7</v>
      </c>
      <c r="E53" s="29"/>
      <c r="F53" s="32"/>
      <c r="G53" s="33"/>
      <c r="H53" s="33"/>
      <c r="I53" s="47"/>
      <c r="J53" s="46"/>
      <c r="K53" s="10"/>
      <c r="L53" s="43"/>
      <c r="M53" s="43"/>
      <c r="N53" s="41"/>
      <c r="O53" s="41"/>
      <c r="P53" s="42"/>
      <c r="Q53" s="49"/>
      <c r="R53" s="49"/>
      <c r="S53" s="49"/>
      <c r="T53" s="51"/>
      <c r="U53" s="51"/>
      <c r="V53" s="51"/>
      <c r="W53" s="51"/>
    </row>
    <row r="54" spans="1:23" ht="28.5" customHeight="1">
      <c r="A54" s="5">
        <v>52</v>
      </c>
      <c r="B54" s="11" t="s">
        <v>75</v>
      </c>
      <c r="C54" s="12"/>
      <c r="D54" s="28">
        <v>6</v>
      </c>
      <c r="E54" s="29"/>
      <c r="F54" s="32"/>
      <c r="G54" s="33"/>
      <c r="H54" s="33"/>
      <c r="I54" s="47"/>
      <c r="J54" s="46"/>
      <c r="K54" s="10"/>
      <c r="L54" s="43"/>
      <c r="M54" s="43"/>
      <c r="N54" s="41"/>
      <c r="O54" s="41"/>
      <c r="P54" s="42"/>
      <c r="Q54" s="49"/>
      <c r="R54" s="49"/>
      <c r="S54" s="49"/>
      <c r="T54" s="49"/>
      <c r="U54" s="49"/>
      <c r="V54" s="49"/>
      <c r="W54" s="49"/>
    </row>
    <row r="55" spans="1:23" ht="28.5" customHeight="1">
      <c r="A55" s="5">
        <v>53</v>
      </c>
      <c r="B55" s="11" t="s">
        <v>76</v>
      </c>
      <c r="C55" s="12"/>
      <c r="D55" s="28">
        <v>30</v>
      </c>
      <c r="E55" s="34"/>
      <c r="F55" s="32"/>
      <c r="G55" s="33"/>
      <c r="H55" s="33"/>
      <c r="I55" s="47"/>
      <c r="J55" s="10"/>
      <c r="K55" s="10"/>
      <c r="L55" s="43"/>
      <c r="M55" s="43"/>
      <c r="N55" s="41"/>
      <c r="O55" s="41"/>
      <c r="P55" s="42"/>
      <c r="Q55" s="49"/>
      <c r="R55" s="49"/>
      <c r="S55" s="49"/>
      <c r="T55" s="49"/>
      <c r="U55" s="49"/>
      <c r="V55" s="49"/>
      <c r="W55" s="49"/>
    </row>
    <row r="56" ht="13.5">
      <c r="E56" s="35"/>
    </row>
    <row r="57" ht="13.5">
      <c r="E57" s="35"/>
    </row>
    <row r="58" ht="13.5">
      <c r="E58" s="35"/>
    </row>
    <row r="59" ht="13.5">
      <c r="E59" s="35"/>
    </row>
    <row r="60" ht="13.5">
      <c r="E60" s="35"/>
    </row>
    <row r="61" ht="13.5">
      <c r="E61" s="35"/>
    </row>
    <row r="62" ht="13.5">
      <c r="E62" s="35"/>
    </row>
    <row r="63" ht="13.5">
      <c r="E63" s="35"/>
    </row>
    <row r="64" ht="13.5">
      <c r="E64" s="35"/>
    </row>
    <row r="65" ht="13.5">
      <c r="E65" s="35"/>
    </row>
    <row r="66" ht="13.5">
      <c r="E66" s="35"/>
    </row>
    <row r="67" ht="13.5">
      <c r="E67" s="35"/>
    </row>
    <row r="68" ht="13.5">
      <c r="E68" s="35"/>
    </row>
    <row r="69" ht="13.5">
      <c r="E69" s="35"/>
    </row>
    <row r="70" ht="13.5">
      <c r="E70" s="35"/>
    </row>
    <row r="71" ht="13.5">
      <c r="E71" s="35"/>
    </row>
    <row r="72" ht="13.5">
      <c r="E72" s="35"/>
    </row>
    <row r="73" ht="13.5">
      <c r="E73" s="35"/>
    </row>
    <row r="74" ht="13.5">
      <c r="E74" s="35"/>
    </row>
    <row r="75" ht="13.5">
      <c r="E75" s="35"/>
    </row>
    <row r="76" ht="13.5">
      <c r="E76" s="35"/>
    </row>
    <row r="77" ht="13.5">
      <c r="E77" s="35"/>
    </row>
    <row r="78" ht="13.5">
      <c r="E78" s="35"/>
    </row>
    <row r="79" ht="13.5">
      <c r="E79" s="35"/>
    </row>
    <row r="80" ht="13.5">
      <c r="E80" s="35"/>
    </row>
    <row r="81" ht="13.5">
      <c r="E81" s="35"/>
    </row>
    <row r="82" ht="13.5">
      <c r="E82" s="35"/>
    </row>
    <row r="83" ht="13.5">
      <c r="E83" s="35"/>
    </row>
    <row r="84" ht="13.5">
      <c r="E84" s="35"/>
    </row>
    <row r="85" ht="13.5">
      <c r="E85" s="35"/>
    </row>
    <row r="86" ht="13.5">
      <c r="E86" s="35"/>
    </row>
    <row r="87" ht="13.5">
      <c r="E87" s="35"/>
    </row>
    <row r="88" ht="13.5">
      <c r="E88" s="35"/>
    </row>
    <row r="89" ht="13.5">
      <c r="E89" s="35"/>
    </row>
    <row r="90" ht="13.5">
      <c r="E90" s="35"/>
    </row>
    <row r="91" ht="13.5">
      <c r="E91" s="35"/>
    </row>
    <row r="92" ht="13.5">
      <c r="E92" s="35"/>
    </row>
    <row r="93" ht="13.5">
      <c r="E93" s="35"/>
    </row>
    <row r="94" ht="13.5">
      <c r="E94" s="35"/>
    </row>
    <row r="95" ht="13.5">
      <c r="E95" s="35"/>
    </row>
    <row r="96" ht="13.5">
      <c r="E96" s="35"/>
    </row>
    <row r="97" ht="13.5">
      <c r="E97" s="35"/>
    </row>
    <row r="98" ht="13.5">
      <c r="E98" s="35"/>
    </row>
  </sheetData>
  <sheetProtection/>
  <mergeCells count="22">
    <mergeCell ref="A1:W1"/>
    <mergeCell ref="B9:C9"/>
    <mergeCell ref="B11:C11"/>
    <mergeCell ref="D11:E11"/>
    <mergeCell ref="B12:C12"/>
    <mergeCell ref="D12:E12"/>
    <mergeCell ref="B13:C13"/>
    <mergeCell ref="D13:E13"/>
    <mergeCell ref="B48:C48"/>
    <mergeCell ref="D48:E48"/>
    <mergeCell ref="B49:C49"/>
    <mergeCell ref="D49:E49"/>
    <mergeCell ref="B50:C50"/>
    <mergeCell ref="D50:E50"/>
    <mergeCell ref="B51:C51"/>
    <mergeCell ref="F51:I51"/>
    <mergeCell ref="B52:C52"/>
    <mergeCell ref="F52:G52"/>
    <mergeCell ref="H52:I52"/>
    <mergeCell ref="B53:C53"/>
    <mergeCell ref="B54:C54"/>
    <mergeCell ref="B55:C55"/>
  </mergeCells>
  <printOptions/>
  <pageMargins left="0.04" right="0.04" top="0.75" bottom="0.75" header="0.31" footer="0.3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2017-04-06T03:13:09Z</cp:lastPrinted>
  <dcterms:created xsi:type="dcterms:W3CDTF">2011-10-12T14:03:12Z</dcterms:created>
  <dcterms:modified xsi:type="dcterms:W3CDTF">2020-06-19T01:12:24Z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